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50" windowHeight="3540" activeTab="6"/>
  </bookViews>
  <sheets>
    <sheet name="3" sheetId="1" r:id="rId1"/>
    <sheet name="4" sheetId="2" r:id="rId2"/>
    <sheet name="5" sheetId="3" r:id="rId3"/>
    <sheet name="6" sheetId="4" r:id="rId4"/>
    <sheet name="7" sheetId="5" r:id="rId5"/>
    <sheet name="Приложение №3" sheetId="6" r:id="rId6"/>
    <sheet name="Приложение №4" sheetId="7" r:id="rId7"/>
  </sheets>
  <definedNames>
    <definedName name="_xlnm.Print_Area" localSheetId="3">'6'!$A$1:$F$249</definedName>
  </definedNames>
  <calcPr fullCalcOnLoad="1"/>
</workbook>
</file>

<file path=xl/comments7.xml><?xml version="1.0" encoding="utf-8"?>
<comments xmlns="http://schemas.openxmlformats.org/spreadsheetml/2006/main">
  <authors>
    <author>Л.В. Курдина</author>
  </authors>
  <commentList>
    <comment ref="H29" authorId="0">
      <text>
        <r>
          <rPr>
            <b/>
            <sz val="9"/>
            <rFont val="Tahoma"/>
            <family val="0"/>
          </rPr>
          <t>Л.В. Курдина: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<sst xmlns="http://schemas.openxmlformats.org/spreadsheetml/2006/main" count="1543" uniqueCount="375">
  <si>
    <t>(тыс.руб.)</t>
  </si>
  <si>
    <t>0100</t>
  </si>
  <si>
    <t>0102</t>
  </si>
  <si>
    <t>0300</t>
  </si>
  <si>
    <t>0309</t>
  </si>
  <si>
    <t>0500</t>
  </si>
  <si>
    <t>0501</t>
  </si>
  <si>
    <t>0502</t>
  </si>
  <si>
    <t>0700</t>
  </si>
  <si>
    <t>Образование</t>
  </si>
  <si>
    <t>0800</t>
  </si>
  <si>
    <t>0801</t>
  </si>
  <si>
    <t>ЖИЛИЩНО-КОММУНАЛЬНОЕ ХОЗЯЙСТВО</t>
  </si>
  <si>
    <t>ОБРАЗОВАНИЕ</t>
  </si>
  <si>
    <t>Наименование</t>
  </si>
  <si>
    <t>код</t>
  </si>
  <si>
    <t>Общегосударственные вопросы</t>
  </si>
  <si>
    <t>0104</t>
  </si>
  <si>
    <t xml:space="preserve">Национальная безопасность и правоохранительная деятельность </t>
  </si>
  <si>
    <t>Жилищно -коммунальное хозяйство</t>
  </si>
  <si>
    <t>ВСЕГО РАСХОДОВ</t>
  </si>
  <si>
    <t>Код</t>
  </si>
  <si>
    <t xml:space="preserve">РАСХОДЫ                          </t>
  </si>
  <si>
    <t>ОБЩЕГОСУДАРСТВЕННЫЕ ВОПРОСЫ</t>
  </si>
  <si>
    <t xml:space="preserve">       -прочие выплаты</t>
  </si>
  <si>
    <t>командировочные(суточные)</t>
  </si>
  <si>
    <t xml:space="preserve">       -транспортные услуги</t>
  </si>
  <si>
    <t xml:space="preserve">       -коммунальные услуги</t>
  </si>
  <si>
    <t xml:space="preserve">       -прочие расходы</t>
  </si>
  <si>
    <t xml:space="preserve">       -увеличение стоимости основных средств</t>
  </si>
  <si>
    <t>приобретение оборудования</t>
  </si>
  <si>
    <t xml:space="preserve">       -увеличение стоимости материальных запасов</t>
  </si>
  <si>
    <t>ИТОГО</t>
  </si>
  <si>
    <t>в т.ч. – заработная плата</t>
  </si>
  <si>
    <t xml:space="preserve">          - прочие выплаты</t>
  </si>
  <si>
    <t xml:space="preserve">          - услуги связи</t>
  </si>
  <si>
    <t xml:space="preserve">          - транспортные услуги</t>
  </si>
  <si>
    <t xml:space="preserve">          - коммунальные услуги</t>
  </si>
  <si>
    <t xml:space="preserve">         -увеличение стоимости основных средств</t>
  </si>
  <si>
    <t>0200</t>
  </si>
  <si>
    <t>Национальная оборона</t>
  </si>
  <si>
    <t>Мобилизационная и вневойсковая подготовка</t>
  </si>
  <si>
    <t>0707</t>
  </si>
  <si>
    <t xml:space="preserve">Молодежная политика и оздоровление детей </t>
  </si>
  <si>
    <t>1000</t>
  </si>
  <si>
    <t>Социальная политика</t>
  </si>
  <si>
    <t>1003</t>
  </si>
  <si>
    <t>0400</t>
  </si>
  <si>
    <t>Национальная экономика</t>
  </si>
  <si>
    <t>ИСПОЛНЕНИЕ НАЗНАЧЕНИЙ ПО</t>
  </si>
  <si>
    <t xml:space="preserve">          - заработная плата</t>
  </si>
  <si>
    <t>НАЦИОНАЛЬНАЯ ЭКОНОМИКА</t>
  </si>
  <si>
    <t xml:space="preserve">        - арендная плата за пользование имуществом</t>
  </si>
  <si>
    <t>благоустройство</t>
  </si>
  <si>
    <t>молодежная политика</t>
  </si>
  <si>
    <t>тыс.руб.</t>
  </si>
  <si>
    <t>Исполнение бюджета</t>
  </si>
  <si>
    <t xml:space="preserve"> Руднянского городского  поселения </t>
  </si>
  <si>
    <t>0103</t>
  </si>
  <si>
    <t>0106</t>
  </si>
  <si>
    <t xml:space="preserve"> С о д е р ж а н и е</t>
  </si>
  <si>
    <t>ВСЕГО ИСПОЛНЕНО</t>
  </si>
  <si>
    <t>0203</t>
  </si>
  <si>
    <t>0503</t>
  </si>
  <si>
    <t>Благоустройство</t>
  </si>
  <si>
    <t>транспортные расходы</t>
  </si>
  <si>
    <t>НАЦИОНАЛЬНАЯ ОБОРОНА</t>
  </si>
  <si>
    <t>0412</t>
  </si>
  <si>
    <t>Другие вопросы в области национальной экономики</t>
  </si>
  <si>
    <t>Национальная  экономика</t>
  </si>
  <si>
    <t>Коммунальное хозяйство</t>
  </si>
  <si>
    <t xml:space="preserve">               Молодежная политика и оздоровление детей</t>
  </si>
  <si>
    <t>Структура расходов бюджета Руднянского городского поселения</t>
  </si>
  <si>
    <t>Жилищное хозяйство</t>
  </si>
  <si>
    <t xml:space="preserve">      - увеличение стоимости основных  средств</t>
  </si>
  <si>
    <t>Таблица  № 3</t>
  </si>
  <si>
    <t>Таблица № 4</t>
  </si>
  <si>
    <t>Таблица № 6</t>
  </si>
  <si>
    <t>в разрезе кодов операций сектора государственного управления</t>
  </si>
  <si>
    <t xml:space="preserve">       - услуги  связи</t>
  </si>
  <si>
    <t xml:space="preserve">      - начисления на выплаты по оплате труда</t>
  </si>
  <si>
    <t xml:space="preserve">       -расходы, услуги по содержанию имущества</t>
  </si>
  <si>
    <t xml:space="preserve">       -прочие работы, услуги </t>
  </si>
  <si>
    <t>0408</t>
  </si>
  <si>
    <t>Транспорт</t>
  </si>
  <si>
    <t xml:space="preserve">            - безвозмездные перечисления  государственным  и муниципальным организациям</t>
  </si>
  <si>
    <t>Таблица  № 5</t>
  </si>
  <si>
    <t>Резервный фонд</t>
  </si>
  <si>
    <t>Культура</t>
  </si>
  <si>
    <t>0111</t>
  </si>
  <si>
    <t>0113</t>
  </si>
  <si>
    <t>Культура,  кинематография</t>
  </si>
  <si>
    <t>Социальное обеспечение населения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</si>
  <si>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</si>
  <si>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</si>
  <si>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</si>
  <si>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надзора </t>
  </si>
  <si>
    <t>Другие общегосударственные вопросы</t>
  </si>
  <si>
    <t xml:space="preserve"> тыс. руб.</t>
  </si>
  <si>
    <t xml:space="preserve">РЕЗЕРВНЫЙ ФОНД  </t>
  </si>
  <si>
    <t>мероприятия по благоустройству</t>
  </si>
  <si>
    <t>КУЛЬТУРА, КИНЕМАТОГРАФИЯ</t>
  </si>
  <si>
    <t xml:space="preserve">        -перечисления другим бюджетам бюджетной системы Российской Федерации</t>
  </si>
  <si>
    <t>мероприятия по землеустройству и землепользованию</t>
  </si>
  <si>
    <t xml:space="preserve">благоустройство  </t>
  </si>
  <si>
    <t>ремонт и содержание жилья</t>
  </si>
  <si>
    <t xml:space="preserve">           -перечисления другим бюджетам бюджетной системы Российской Федерации</t>
  </si>
  <si>
    <t>Свободные  назначения +,-</t>
  </si>
  <si>
    <t xml:space="preserve">                Другие общегосударственные вопросы</t>
  </si>
  <si>
    <t xml:space="preserve">          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</si>
  <si>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            Функционирование высшего должностного лица субъекта Российской Федерации и органа местного самоуправления</t>
  </si>
  <si>
    <t>компенсация выпадающих доходов организациям, предоставляющим услуги водоснабжения и водоотведения</t>
  </si>
  <si>
    <t xml:space="preserve">                Функционирование законодательных (представительных) органов государственной власти и местного самоуправления</t>
  </si>
  <si>
    <t xml:space="preserve">                Обеспечение деятельности финансовых, налоговых и таможенных органов и органов надзора</t>
  </si>
  <si>
    <t>Выполнение  в %</t>
  </si>
  <si>
    <t>Выполнение  плана   в %</t>
  </si>
  <si>
    <t xml:space="preserve">Наименование </t>
  </si>
  <si>
    <t>Раздел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</si>
  <si>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</si>
  <si>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</si>
  <si>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</si>
  <si>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500</t>
  </si>
  <si>
    <t>05</t>
  </si>
  <si>
    <t>02</t>
  </si>
  <si>
    <t>07</t>
  </si>
  <si>
    <t>08</t>
  </si>
  <si>
    <t>01</t>
  </si>
  <si>
    <t>11</t>
  </si>
  <si>
    <t xml:space="preserve"> Приложение №3</t>
  </si>
  <si>
    <t>к решению Руднянского городского</t>
  </si>
  <si>
    <t>Функционирование   высшего должностного лица субъекта Российской Федерации и муниципального образования</t>
  </si>
  <si>
    <t>Функционирование 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</si>
  <si>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>04</t>
  </si>
  <si>
    <t>Резервные фонды</t>
  </si>
  <si>
    <t>13</t>
  </si>
  <si>
    <t>12</t>
  </si>
  <si>
    <t>Жилищно-коммунальное хозяйство</t>
  </si>
  <si>
    <t xml:space="preserve">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</si>
  <si>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</si>
  <si>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</si>
  <si>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ВСЕГО</t>
  </si>
  <si>
    <t>Приложение №4</t>
  </si>
  <si>
    <t xml:space="preserve">       к решению Руднянского городского</t>
  </si>
  <si>
    <t>Распределение расходов бюджета Руднянского городского поселения</t>
  </si>
  <si>
    <t>по ведомственной структуре расходов</t>
  </si>
  <si>
    <t>Ведомство</t>
  </si>
  <si>
    <t>Подраздел</t>
  </si>
  <si>
    <t>Целевая  статья</t>
  </si>
  <si>
    <t>% исполнения</t>
  </si>
  <si>
    <t>0409</t>
  </si>
  <si>
    <t>Дорожное хозяйство</t>
  </si>
  <si>
    <t xml:space="preserve">        - безвозмездные перечисления государственным и муниципальным организациям</t>
  </si>
  <si>
    <t>безвозмездные перечисления  государственным  и муниципальным организациям</t>
  </si>
  <si>
    <t>содержание дорог</t>
  </si>
  <si>
    <t>оплата за электроэнергию</t>
  </si>
  <si>
    <t>СОЦИАЛЬНАЯ ПОЛИТИКА</t>
  </si>
  <si>
    <t xml:space="preserve">      -пособия по социальной помощи населению</t>
  </si>
  <si>
    <t>РЕЗЕРВНОМУ ФОНДУ  РУДНЯНСКОГО ГОРОДСКОГО  ПОСЕЛЕНИЯ</t>
  </si>
  <si>
    <t>Целевая статья расходов</t>
  </si>
  <si>
    <t>% выполнения</t>
  </si>
  <si>
    <t>10</t>
  </si>
  <si>
    <t>Собрания народных депутатов</t>
  </si>
  <si>
    <t>теплоснабжение</t>
  </si>
  <si>
    <t>другие расходы</t>
  </si>
  <si>
    <t>компенсация выпадающих доходов организациям, предоставляющим услуги водоснабжения, водоотведения и теплоснабжения</t>
  </si>
  <si>
    <t>содержание имущества, прочие  расходы</t>
  </si>
  <si>
    <t>Межбюджетные трансферты</t>
  </si>
  <si>
    <t>№ распоряжения</t>
  </si>
  <si>
    <t xml:space="preserve">      -обслуживание внутренних долговых обязательств</t>
  </si>
  <si>
    <t>Итого</t>
  </si>
  <si>
    <t>лизинговые платежи за дорожную машину</t>
  </si>
  <si>
    <t>0603</t>
  </si>
  <si>
    <t>0600</t>
  </si>
  <si>
    <t>Охрана окружающей среды</t>
  </si>
  <si>
    <t>Охрана объектов растительного и животного мира и среды их обитания</t>
  </si>
  <si>
    <t>уплата налогов</t>
  </si>
  <si>
    <t>обслуживание программного обеспечения</t>
  </si>
  <si>
    <t>0505</t>
  </si>
  <si>
    <t>Другие вопросы в области жилищно-коммунального хозяйства</t>
  </si>
  <si>
    <t>Обеспечение деятельности органов местного самоуправления Руднянского муниципального района и поселений Руднянского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</si>
  <si>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</si>
  <si>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</si>
  <si>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</si>
  <si>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</si>
  <si>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200</t>
  </si>
  <si>
    <t>Непрограммные расходы органов местного самоуправления Руднянского муниципального района и поселений Руднянского муниципального района</t>
  </si>
  <si>
    <t>Иные бюджетные ассигнования</t>
  </si>
  <si>
    <t>800</t>
  </si>
  <si>
    <t xml:space="preserve">Культура, кинематография </t>
  </si>
  <si>
    <t>Руднянское городское Собрание народных депутатов</t>
  </si>
  <si>
    <t>возмещение за пользование личным автотранспортом</t>
  </si>
  <si>
    <t xml:space="preserve">               Охрана объектов растительного и животного мира и среды их обитания</t>
  </si>
  <si>
    <t>электроэнергия</t>
  </si>
  <si>
    <t>водоснабжение</t>
  </si>
  <si>
    <t>вывоз ЖБО</t>
  </si>
  <si>
    <t xml:space="preserve">транспортное обслуживание населения </t>
  </si>
  <si>
    <t>уличное освещение</t>
  </si>
  <si>
    <t>взносы на кап.ремонт</t>
  </si>
  <si>
    <t>приобретение насосов ЭЦВ</t>
  </si>
  <si>
    <t>прочие материальные запасы</t>
  </si>
  <si>
    <t xml:space="preserve">       - заработная плата</t>
  </si>
  <si>
    <t>прочие работы, услуги</t>
  </si>
  <si>
    <t>уплата налогов, штрафов, пени</t>
  </si>
  <si>
    <t>приобретение ценных призов и подарков</t>
  </si>
  <si>
    <t>приобретение канц.товаров</t>
  </si>
  <si>
    <t>газоснабжение</t>
  </si>
  <si>
    <t>ОХРАНА ОКРУЖАЮЩЕЙ СРЕДЫ</t>
  </si>
  <si>
    <t>приобретение вагончика на свалку</t>
  </si>
  <si>
    <t>командировочные расходы, компенсация сотовой связи</t>
  </si>
  <si>
    <t>09 1 00 00000</t>
  </si>
  <si>
    <t xml:space="preserve">       - транспортные услуги</t>
  </si>
  <si>
    <t>коммунальное хозяйство</t>
  </si>
  <si>
    <t>жилищное хозяйство</t>
  </si>
  <si>
    <t>иные выплаты участникам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</si>
  <si>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</si>
  <si>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</si>
  <si>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</si>
  <si>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                Обеспечение пожарной безопасности</t>
  </si>
  <si>
    <t>обучение персонала</t>
  </si>
  <si>
    <t>НАЦИОНАЛЬНАЯ БЕЗОПАСНОСТЬ И ПРАВООХРАНИТЕЛЬНАЯ ДЕЯТЕЛЬНОСТЬ</t>
  </si>
  <si>
    <t>промывка котлов</t>
  </si>
  <si>
    <t>другие вопросы в области жилищно-коммунального хозяйства</t>
  </si>
  <si>
    <t>05 0 00 00000</t>
  </si>
  <si>
    <t xml:space="preserve">        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</si>
  <si>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- безвозмездные перечисления организациям, за исключением государственных и муниципальных организаций</t>
  </si>
  <si>
    <t xml:space="preserve">       -увеличение стоимости основных средст</t>
  </si>
  <si>
    <t>19 0 00 00000</t>
  </si>
  <si>
    <t>Вида  расходов</t>
  </si>
  <si>
    <t>90 0 00 00000</t>
  </si>
  <si>
    <t>99 0 00 00000</t>
  </si>
  <si>
    <t>14 0 00 00000</t>
  </si>
  <si>
    <t>600</t>
  </si>
  <si>
    <t>18 0 00 00000</t>
  </si>
  <si>
    <t>09 0 00 00000</t>
  </si>
  <si>
    <t>300</t>
  </si>
  <si>
    <t>0107</t>
  </si>
  <si>
    <t>Проведение выборов и рефферендумов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</si>
  <si>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</si>
  <si>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</si>
  <si>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</si>
  <si>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</si>
  <si>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</si>
  <si>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</si>
  <si>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</si>
  <si>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 средств массовой информации</t>
  </si>
  <si>
    <t>Муниципальная программа "Молодежная политика  на территории Руднянского городского поселения "</t>
  </si>
  <si>
    <t>02 0 00 00000</t>
  </si>
  <si>
    <t>Муниципальная программа "Развитие гражданского общества  на территории Руднянского городского поселения"</t>
  </si>
  <si>
    <t>Муниципальная программа "Обеспечение безопасности жизнедеятельности на  территории Руднянского городского поселения "</t>
  </si>
  <si>
    <t>03 0 00 00000</t>
  </si>
  <si>
    <t>06 0 00 00000</t>
  </si>
  <si>
    <t>Муниципальная программа "Развитие транспортной  системы и обеспечение дорожного движения в Руднянском городском поселении"</t>
  </si>
  <si>
    <t>Муниципальная программа "Развитие физической культуры и спорта  на территории Руднянского городского поселения "</t>
  </si>
  <si>
    <t>Муниципальная программа "По энергосбережению и повышению энергетической  эффективности Руднянского городского поселения "</t>
  </si>
  <si>
    <t>13 0 00 00000</t>
  </si>
  <si>
    <t>Муниципальная программа "Развитие культуры и туризма  в  Руднянском  городском  поселении "</t>
  </si>
  <si>
    <t>Муниципальная программа "Профилактика правонарушений на территории Руднянского городского поселения "</t>
  </si>
  <si>
    <t>16 0 00 00000</t>
  </si>
  <si>
    <t>Муниципальная  программа "Территория комфортного проживания и социального благополучия на  территории  Руднянского  городского поселения "</t>
  </si>
  <si>
    <t>ФИЗИЧЕСКАЯ КУЛЬТУРА И СПОРТ</t>
  </si>
  <si>
    <t>СРЕДСТВА МАССОВОЙ ИНФОРМАЦИИ</t>
  </si>
  <si>
    <t>содержание имущества</t>
  </si>
  <si>
    <t>противопожарные мероприятия</t>
  </si>
  <si>
    <t>вывоз ТКО</t>
  </si>
  <si>
    <t xml:space="preserve">     - налоги, пошлины и сборы</t>
  </si>
  <si>
    <t xml:space="preserve">     - штрафы за нарушение законодательства о налогах и сборах, законодательства о страховых взносах</t>
  </si>
  <si>
    <t xml:space="preserve">     - иные выплаты текущего характера физическим лицам</t>
  </si>
  <si>
    <t xml:space="preserve">     - иные выплаты текущего характера организациям</t>
  </si>
  <si>
    <t xml:space="preserve">      - увеличение стоимости горюче-смазочных материалов</t>
  </si>
  <si>
    <t xml:space="preserve">       - увеличение стоимости мягкого инвентаря</t>
  </si>
  <si>
    <t xml:space="preserve">      -увеличение стоимости прочих оборотных запасов (материалов)</t>
  </si>
  <si>
    <t xml:space="preserve">            -страхование</t>
  </si>
  <si>
    <t xml:space="preserve">       - 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</si>
  <si>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   - увеличение стоимости прочих материальных запасов однократного применения</t>
  </si>
  <si>
    <t xml:space="preserve">        - увеличение стоимости строительных материалов</t>
  </si>
  <si>
    <t xml:space="preserve">       -перечисления иным нефинансовым организациям (за исключением нефинансовых организаций государственного сектора) на производство (продукцию)</t>
  </si>
  <si>
    <t>Исполнение бюджета Руднянского городского поселения по муниципальным программам</t>
  </si>
  <si>
    <t>прочие расходы (услуги нотариуса, охрана)</t>
  </si>
  <si>
    <t>содержание и ремонт имущества</t>
  </si>
  <si>
    <t xml:space="preserve">       -страхование</t>
  </si>
  <si>
    <t>Таблица № 7</t>
  </si>
  <si>
    <t>План на 2020 год</t>
  </si>
  <si>
    <t>Муниципальная  программа "Комплексное развитие сельских территорий"</t>
  </si>
  <si>
    <t>23 0 00 00000</t>
  </si>
  <si>
    <t xml:space="preserve">            - социальные пособия и компенсация персоналу в денежной форме</t>
  </si>
  <si>
    <t>Уточненный план на 2021 год</t>
  </si>
  <si>
    <t>1400</t>
  </si>
  <si>
    <t>Межбюджетные  трансферты общего характера  бюджетам бюджетной системы РФ</t>
  </si>
  <si>
    <t>1403</t>
  </si>
  <si>
    <t>Межбюджетные трансфетры</t>
  </si>
  <si>
    <t>Утверждено решением на 2021 год</t>
  </si>
  <si>
    <t>Удельный вес плановых назначений за 2021 год %</t>
  </si>
  <si>
    <t>Темп роста 2021 года к 2020 году</t>
  </si>
  <si>
    <t>Назначено на 2021  год</t>
  </si>
  <si>
    <t>План на 2021 год</t>
  </si>
  <si>
    <t>расходы на   подписку, оценка имущества ,оплата по договорам, информационные услуги,пропитка чердачных помещений</t>
  </si>
  <si>
    <t>пропитка чедачных помещений</t>
  </si>
  <si>
    <t xml:space="preserve">          - пенсии, пособия , выплачиваемые работодателем, нанимателем бывшим работникам</t>
  </si>
  <si>
    <t>единовременная выплата семьи умершего работника</t>
  </si>
  <si>
    <t xml:space="preserve">          - пенсии, пособия , выплачиваемые работодателем, нанимателем бывшим работникам, в натуральной форме</t>
  </si>
  <si>
    <t>выплата пособия связанных с погребением</t>
  </si>
  <si>
    <t xml:space="preserve">    - резервный фонд</t>
  </si>
  <si>
    <t>ремонт дорог</t>
  </si>
  <si>
    <t xml:space="preserve">      -увеличение стоимости строительных материалов</t>
  </si>
  <si>
    <t xml:space="preserve">      -увеличение стоимости материальных запасов однократного применения </t>
  </si>
  <si>
    <t xml:space="preserve">        - увеличение стоимости мягкого инвентаря</t>
  </si>
  <si>
    <t xml:space="preserve">Межбюджетные трансферты общего характера бюджетам бюджетной системы Российской Федерации </t>
  </si>
  <si>
    <t xml:space="preserve">      - прочие межбюджетны трансферты общего характера</t>
  </si>
  <si>
    <t>Муниципальная  программа "Создание условий  ждя обеспечения качественными услугами водоснабжения населения  Руднянского городского поселения"</t>
  </si>
  <si>
    <t xml:space="preserve">       -услуги , работы для целей капитальных вложений</t>
  </si>
  <si>
    <t xml:space="preserve">       - штрафы за нарушение законодательства о налогах и сборах</t>
  </si>
  <si>
    <t>Кассовые расходы за 9 месяцев  2020 года</t>
  </si>
  <si>
    <t>по разделам и подразделам функциональной классификации за  2021 год</t>
  </si>
  <si>
    <t>Кассовые расходы за 2021 год</t>
  </si>
  <si>
    <t xml:space="preserve"> за 2020-2021 годов</t>
  </si>
  <si>
    <t>Исполнено за  2021 год</t>
  </si>
  <si>
    <t>Удельный вес фактических расходов за 2021 год %</t>
  </si>
  <si>
    <t>Исполнено за  2020 год</t>
  </si>
  <si>
    <t>Удельный вес факта за 2020 год %</t>
  </si>
  <si>
    <t xml:space="preserve"> 2021 год</t>
  </si>
  <si>
    <t>Остаток на 01.01.2022 года</t>
  </si>
  <si>
    <t>Кассовые расходы за  2021 год</t>
  </si>
  <si>
    <t>за    2021 год</t>
  </si>
  <si>
    <t xml:space="preserve"> Руднянского  городского поселения за  2021 год</t>
  </si>
  <si>
    <t>Администрация Руднянского муниципального района</t>
  </si>
  <si>
    <t>941</t>
  </si>
  <si>
    <t>Муниципальная программа "Развитие гражданского общества на территории Руднянского городского поселения "</t>
  </si>
  <si>
    <t>Подпрограмма "Развитие и совершенствование территориального общественного самоуправления Руднянского городского поселения"</t>
  </si>
  <si>
    <t>03 3 00 00000</t>
  </si>
  <si>
    <t>Предоставление субсидий бюджетным, автономным учреждениям или иным некоммерческим организациям</t>
  </si>
  <si>
    <t>Муниципальная программа "Территория комфортного проживания и социального благополучия Руднянского городского поселения Руднянского муниципального района "</t>
  </si>
  <si>
    <t>18 Б 00 00000</t>
  </si>
  <si>
    <t>Социальное обеспечение и иные выплаты населению</t>
  </si>
  <si>
    <t>Муниципальная программа "Обеспечение безопасности жизнедеятельности на территории Руднянского городского поселения "</t>
  </si>
  <si>
    <t>Подпрограмма "Пожарная безопасность на территории Руднянского городского поселения"</t>
  </si>
  <si>
    <t>05 1 00 00000</t>
  </si>
  <si>
    <t xml:space="preserve">Муниципальная программа "Развитие транспортной системы и обеспечение безопасности дорожного движения на территории Руднянского городского поселения "  </t>
  </si>
  <si>
    <t>Подпрограмма "Развитие системы общественного автотранспорта"</t>
  </si>
  <si>
    <t>06 1 00 00000</t>
  </si>
  <si>
    <t>06 2 00 00000</t>
  </si>
  <si>
    <t>Муниципальная программа "По энергосбережению и повышению энергетической эффективности на территории Руднянского городского поселения "</t>
  </si>
  <si>
    <t>19 9 00 00000</t>
  </si>
  <si>
    <t>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 на 2018-2020 годы"</t>
  </si>
  <si>
    <t>Муниципальная программа "Развитие культуры и туризма на территории Руднянского городского поселения "</t>
  </si>
  <si>
    <t>Подпрограмма "Сохранение и развитие профессионального искусства, народного творчества, культурных инициатив и творческого потенциала населения в Руднянском городском поселении"</t>
  </si>
  <si>
    <t>14 2 00 00000</t>
  </si>
  <si>
    <t>Другие вопросы в области средств массовой информации</t>
  </si>
  <si>
    <t>Подпрограмма "Реализация информационной политики на территории Руднянского городского поселения Руднянского муниципального района в сфере средств массовой информации"</t>
  </si>
  <si>
    <t>03 4 00 00000</t>
  </si>
  <si>
    <t>Межбюджетные трансферты общего характера бюджетам бюджетной системы Российской Федерации</t>
  </si>
  <si>
    <t>Подпрограмма "Защита населения и территории от чрезвычайных ситуаций"</t>
  </si>
  <si>
    <t>05 2 00 00000</t>
  </si>
  <si>
    <t>Муниципальная программа "Территория комфортного проживания и социального благополучия Руднянского городского поселения Руднянского муниципального района на 2018-2020 годы"</t>
  </si>
  <si>
    <t>Муниципальная программа "Создание условий для обеспечения качественными услугами водоснабажения  населения  Руднянского городского поселения"</t>
  </si>
  <si>
    <t>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 н"</t>
  </si>
  <si>
    <t>Муниципальная программа "Комплексное развитие сельских территорий  Руднянского городского поселения  "</t>
  </si>
  <si>
    <t>23 Д 00 00000</t>
  </si>
  <si>
    <t>Отдел Управления Руднянского городского поселения</t>
  </si>
  <si>
    <t>953</t>
  </si>
  <si>
    <t>Обеспечение проведения выборов и референдумов</t>
  </si>
  <si>
    <t>Муниципальная программа "Профилактика правонарушений и обеспечение общественной безопасности на территории Руднянского городского поселения на 2018-2020годы"</t>
  </si>
  <si>
    <t xml:space="preserve">Муниципальная программа "Развитие транспортной системы и обеспечение безопасности дорожного движения на территории Громковского сельского поселения "  </t>
  </si>
  <si>
    <t>Подпрограмма "Совершенствование и развитие сети автомобильных дорог общего пользования в Руднянском городском поселении"</t>
  </si>
  <si>
    <t>Молодежная политика и оздоровлекние детей</t>
  </si>
  <si>
    <t>Муниципальная программа "Молодежная политика на территории Руднянского городского поселения на 2018-2020годы"</t>
  </si>
  <si>
    <t>Подпрограмма "Вовлечение молодежи Руднянского городскогопоселения в социальную практику"</t>
  </si>
  <si>
    <t>02 1 00 00000</t>
  </si>
  <si>
    <t>Муниципальная программа "Развитие физической культуры и спорта в Руднянском городском поселении на 2018-2020 годы"</t>
  </si>
  <si>
    <t>Подпрограмма "Развитие физической культуры и детского спорта в Руднянском городском поселении"</t>
  </si>
  <si>
    <t>Прочие межбюджетны трансферты общего характера</t>
  </si>
  <si>
    <t>Муниципальная программа  "Комплексное развитие сельских территорий"</t>
  </si>
  <si>
    <t xml:space="preserve">Предоставление субсидий бюджетным, автономным учреждениям и иным некоммерческим организациям </t>
  </si>
  <si>
    <t>951</t>
  </si>
  <si>
    <t>Исполнено за 2021 год</t>
  </si>
  <si>
    <t>за 2021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</si>
</sst>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"/>
    <numFmt numFmtId="182" formatCode="0.0"/>
    <numFmt numFmtId="183" formatCode="0.0%"/>
    <numFmt numFmtId="184" formatCode="0.000%"/>
    <numFmt numFmtId="185" formatCode="#,##0.00&quot;р.&quot;"/>
    <numFmt numFmtId="186" formatCode="#,##0.000"/>
    <numFmt numFmtId="187" formatCode="#,##0.0"/>
    <numFmt numFmtId="188" formatCode="0.00000000"/>
    <numFmt numFmtId="189" formatCode="0.000000000"/>
    <numFmt numFmtId="190" formatCode="0.0000000"/>
    <numFmt numFmtId="191" formatCode="0.000000"/>
    <numFmt numFmtId="192" formatCode="0.00000"/>
    <numFmt numFmtId="193" formatCode="0.0000%"/>
    <numFmt numFmtId="194" formatCode="0.00000%"/>
    <numFmt numFmtId="195" formatCode="0.000000%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0" applyBorder="1" applyAlignment="1">
      <alignment/>
    </xf>
    <xf numFmtId="18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82" fontId="1" fillId="0" borderId="10" xfId="0" applyNumberFormat="1" applyFon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83" fontId="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Fill="1" applyBorder="1" applyAlignment="1">
      <alignment/>
    </xf>
    <xf numFmtId="183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83" fontId="2" fillId="0" borderId="10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183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2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0" xfId="0" applyFont="1" applyAlignment="1">
      <alignment/>
    </xf>
    <xf numFmtId="183" fontId="1" fillId="0" borderId="16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83" fontId="2" fillId="0" borderId="10" xfId="0" applyNumberFormat="1" applyFont="1" applyBorder="1" applyAlignment="1">
      <alignment/>
    </xf>
    <xf numFmtId="0" fontId="0" fillId="0" borderId="17" xfId="0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17" xfId="0" applyBorder="1" applyAlignment="1">
      <alignment/>
    </xf>
    <xf numFmtId="183" fontId="0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83" fontId="6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182" fontId="1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2" fontId="0" fillId="0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182" fontId="4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183" fontId="0" fillId="0" borderId="16" xfId="0" applyNumberFormat="1" applyFont="1" applyBorder="1" applyAlignment="1">
      <alignment/>
    </xf>
    <xf numFmtId="183" fontId="1" fillId="0" borderId="16" xfId="0" applyNumberFormat="1" applyFont="1" applyBorder="1" applyAlignment="1">
      <alignment/>
    </xf>
    <xf numFmtId="182" fontId="8" fillId="0" borderId="0" xfId="0" applyNumberFormat="1" applyFont="1" applyAlignment="1">
      <alignment/>
    </xf>
    <xf numFmtId="183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2" fontId="2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82" fontId="7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10" fillId="0" borderId="10" xfId="0" applyFont="1" applyBorder="1" applyAlignment="1">
      <alignment horizontal="center" wrapText="1"/>
    </xf>
    <xf numFmtId="183" fontId="0" fillId="0" borderId="10" xfId="0" applyNumberFormat="1" applyBorder="1" applyAlignment="1">
      <alignment horizontal="right"/>
    </xf>
    <xf numFmtId="183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 horizontal="right"/>
    </xf>
    <xf numFmtId="182" fontId="0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182" fontId="3" fillId="0" borderId="10" xfId="0" applyNumberFormat="1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7" fontId="1" fillId="0" borderId="10" xfId="0" applyNumberFormat="1" applyFon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16" xfId="0" applyNumberFormat="1" applyBorder="1" applyAlignment="1">
      <alignment/>
    </xf>
    <xf numFmtId="187" fontId="1" fillId="0" borderId="10" xfId="0" applyNumberFormat="1" applyFont="1" applyBorder="1" applyAlignment="1">
      <alignment/>
    </xf>
    <xf numFmtId="187" fontId="0" fillId="0" borderId="16" xfId="0" applyNumberFormat="1" applyFont="1" applyBorder="1" applyAlignment="1">
      <alignment/>
    </xf>
    <xf numFmtId="187" fontId="0" fillId="0" borderId="16" xfId="0" applyNumberFormat="1" applyFont="1" applyFill="1" applyBorder="1" applyAlignment="1">
      <alignment/>
    </xf>
    <xf numFmtId="187" fontId="1" fillId="0" borderId="16" xfId="0" applyNumberFormat="1" applyFont="1" applyBorder="1" applyAlignment="1">
      <alignment/>
    </xf>
    <xf numFmtId="187" fontId="1" fillId="0" borderId="16" xfId="0" applyNumberFormat="1" applyFon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6" xfId="0" applyNumberFormat="1" applyFill="1" applyBorder="1" applyAlignment="1">
      <alignment/>
    </xf>
    <xf numFmtId="187" fontId="1" fillId="0" borderId="16" xfId="0" applyNumberFormat="1" applyFont="1" applyBorder="1" applyAlignment="1">
      <alignment/>
    </xf>
    <xf numFmtId="187" fontId="0" fillId="0" borderId="16" xfId="0" applyNumberFormat="1" applyFont="1" applyBorder="1" applyAlignment="1">
      <alignment/>
    </xf>
    <xf numFmtId="187" fontId="0" fillId="0" borderId="14" xfId="0" applyNumberFormat="1" applyFont="1" applyBorder="1" applyAlignment="1">
      <alignment/>
    </xf>
    <xf numFmtId="187" fontId="0" fillId="0" borderId="14" xfId="0" applyNumberFormat="1" applyBorder="1" applyAlignment="1">
      <alignment/>
    </xf>
    <xf numFmtId="187" fontId="0" fillId="0" borderId="16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187" fontId="1" fillId="0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82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187" fontId="0" fillId="33" borderId="10" xfId="0" applyNumberFormat="1" applyFont="1" applyFill="1" applyBorder="1" applyAlignment="1">
      <alignment/>
    </xf>
    <xf numFmtId="183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87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87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18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  <xf numFmtId="187" fontId="0" fillId="0" borderId="0" xfId="0" applyNumberForma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10" fillId="0" borderId="23" xfId="0" applyFont="1" applyBorder="1" applyAlignment="1">
      <alignment wrapText="1"/>
    </xf>
    <xf numFmtId="49" fontId="10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/>
    </xf>
    <xf numFmtId="0" fontId="0" fillId="0" borderId="23" xfId="0" applyBorder="1" applyAlignment="1">
      <alignment wrapText="1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14" fillId="0" borderId="23" xfId="0" applyFont="1" applyBorder="1" applyAlignment="1">
      <alignment horizontal="left" wrapText="1"/>
    </xf>
    <xf numFmtId="49" fontId="14" fillId="0" borderId="23" xfId="0" applyNumberFormat="1" applyFont="1" applyBorder="1" applyAlignment="1">
      <alignment horizontal="center"/>
    </xf>
    <xf numFmtId="49" fontId="14" fillId="34" borderId="23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wrapText="1"/>
    </xf>
    <xf numFmtId="0" fontId="15" fillId="0" borderId="23" xfId="0" applyFont="1" applyFill="1" applyBorder="1" applyAlignment="1">
      <alignment horizontal="left" wrapText="1"/>
    </xf>
    <xf numFmtId="49" fontId="16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right"/>
    </xf>
    <xf numFmtId="0" fontId="13" fillId="0" borderId="23" xfId="0" applyFont="1" applyBorder="1" applyAlignment="1">
      <alignment wrapText="1"/>
    </xf>
    <xf numFmtId="49" fontId="13" fillId="0" borderId="23" xfId="0" applyNumberFormat="1" applyFont="1" applyBorder="1" applyAlignment="1">
      <alignment horizontal="right"/>
    </xf>
    <xf numFmtId="49" fontId="13" fillId="0" borderId="23" xfId="0" applyNumberFormat="1" applyFont="1" applyBorder="1" applyAlignment="1">
      <alignment horizontal="center"/>
    </xf>
    <xf numFmtId="0" fontId="14" fillId="34" borderId="23" xfId="0" applyFont="1" applyFill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left" vertical="center" wrapText="1"/>
    </xf>
    <xf numFmtId="182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0" fontId="10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0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3" xfId="0" applyFont="1" applyBorder="1" applyAlignment="1">
      <alignment wrapText="1"/>
    </xf>
    <xf numFmtId="49" fontId="0" fillId="0" borderId="2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187" fontId="8" fillId="0" borderId="23" xfId="0" applyNumberFormat="1" applyFont="1" applyBorder="1" applyAlignment="1">
      <alignment horizontal="center" wrapText="1"/>
    </xf>
    <xf numFmtId="187" fontId="10" fillId="0" borderId="23" xfId="0" applyNumberFormat="1" applyFont="1" applyBorder="1" applyAlignment="1">
      <alignment horizontal="center"/>
    </xf>
    <xf numFmtId="187" fontId="12" fillId="0" borderId="23" xfId="0" applyNumberFormat="1" applyFont="1" applyFill="1" applyBorder="1" applyAlignment="1">
      <alignment horizontal="center"/>
    </xf>
    <xf numFmtId="187" fontId="0" fillId="0" borderId="23" xfId="0" applyNumberFormat="1" applyFill="1" applyBorder="1" applyAlignment="1">
      <alignment horizontal="center"/>
    </xf>
    <xf numFmtId="187" fontId="19" fillId="0" borderId="23" xfId="0" applyNumberFormat="1" applyFont="1" applyFill="1" applyBorder="1" applyAlignment="1">
      <alignment horizontal="center"/>
    </xf>
    <xf numFmtId="187" fontId="0" fillId="0" borderId="23" xfId="0" applyNumberFormat="1" applyFont="1" applyFill="1" applyBorder="1" applyAlignment="1">
      <alignment horizontal="center"/>
    </xf>
    <xf numFmtId="187" fontId="10" fillId="0" borderId="23" xfId="0" applyNumberFormat="1" applyFont="1" applyFill="1" applyBorder="1" applyAlignment="1">
      <alignment horizontal="center"/>
    </xf>
    <xf numFmtId="187" fontId="13" fillId="0" borderId="23" xfId="0" applyNumberFormat="1" applyFont="1" applyFill="1" applyBorder="1" applyAlignment="1">
      <alignment horizontal="center"/>
    </xf>
    <xf numFmtId="187" fontId="3" fillId="0" borderId="23" xfId="0" applyNumberFormat="1" applyFont="1" applyFill="1" applyBorder="1" applyAlignment="1">
      <alignment horizontal="center"/>
    </xf>
    <xf numFmtId="187" fontId="2" fillId="0" borderId="23" xfId="0" applyNumberFormat="1" applyFont="1" applyFill="1" applyBorder="1" applyAlignment="1">
      <alignment horizontal="center"/>
    </xf>
    <xf numFmtId="187" fontId="1" fillId="0" borderId="23" xfId="0" applyNumberFormat="1" applyFont="1" applyFill="1" applyBorder="1" applyAlignment="1">
      <alignment horizontal="center"/>
    </xf>
    <xf numFmtId="187" fontId="10" fillId="0" borderId="10" xfId="0" applyNumberFormat="1" applyFont="1" applyFill="1" applyBorder="1" applyAlignment="1">
      <alignment horizontal="center" wrapText="1"/>
    </xf>
    <xf numFmtId="187" fontId="0" fillId="0" borderId="23" xfId="0" applyNumberFormat="1" applyBorder="1" applyAlignment="1">
      <alignment/>
    </xf>
    <xf numFmtId="187" fontId="4" fillId="0" borderId="10" xfId="0" applyNumberFormat="1" applyFont="1" applyFill="1" applyBorder="1" applyAlignment="1">
      <alignment horizontal="center" wrapText="1"/>
    </xf>
    <xf numFmtId="187" fontId="4" fillId="0" borderId="10" xfId="0" applyNumberFormat="1" applyFont="1" applyFill="1" applyBorder="1" applyAlignment="1">
      <alignment horizontal="center"/>
    </xf>
    <xf numFmtId="183" fontId="10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textRotation="90" wrapText="1"/>
    </xf>
    <xf numFmtId="49" fontId="0" fillId="0" borderId="21" xfId="0" applyNumberForma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zoomScalePageLayoutView="0" workbookViewId="0" topLeftCell="A1">
      <selection activeCell="C15" sqref="C15:I15"/>
    </sheetView>
  </sheetViews>
  <sheetFormatPr defaultColWidth="9.00390625" defaultRowHeight="12.75"/>
  <cols>
    <col min="2" max="2" width="7.375" style="0" customWidth="1"/>
    <col min="3" max="9" width="10.00390625" style="0" customWidth="1"/>
    <col min="10" max="12" width="14.375" style="0" customWidth="1"/>
  </cols>
  <sheetData>
    <row r="1" spans="10:12" ht="12.75">
      <c r="J1" s="24"/>
      <c r="K1" s="24"/>
      <c r="L1" s="53" t="s">
        <v>75</v>
      </c>
    </row>
    <row r="2" spans="1:12" ht="12.75">
      <c r="A2" s="278" t="s">
        <v>56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2.75">
      <c r="A3" s="278" t="s">
        <v>57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ht="12.75">
      <c r="A4" s="278" t="s">
        <v>312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12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79" t="s">
        <v>55</v>
      </c>
    </row>
    <row r="6" spans="1:12" ht="12.75" customHeight="1">
      <c r="A6" s="279" t="s">
        <v>15</v>
      </c>
      <c r="B6" s="282" t="s">
        <v>14</v>
      </c>
      <c r="C6" s="283"/>
      <c r="D6" s="283"/>
      <c r="E6" s="283"/>
      <c r="F6" s="283"/>
      <c r="G6" s="283"/>
      <c r="H6" s="283"/>
      <c r="I6" s="284"/>
      <c r="J6" s="275" t="s">
        <v>285</v>
      </c>
      <c r="K6" s="275" t="s">
        <v>313</v>
      </c>
      <c r="L6" s="275" t="s">
        <v>114</v>
      </c>
    </row>
    <row r="7" spans="1:12" ht="27" customHeight="1">
      <c r="A7" s="280"/>
      <c r="B7" s="285"/>
      <c r="C7" s="286"/>
      <c r="D7" s="286"/>
      <c r="E7" s="286"/>
      <c r="F7" s="286"/>
      <c r="G7" s="286"/>
      <c r="H7" s="286"/>
      <c r="I7" s="287"/>
      <c r="J7" s="276"/>
      <c r="K7" s="276"/>
      <c r="L7" s="276"/>
    </row>
    <row r="8" spans="1:12" ht="12.75" customHeight="1">
      <c r="A8" s="281"/>
      <c r="B8" s="288"/>
      <c r="C8" s="289"/>
      <c r="D8" s="289"/>
      <c r="E8" s="289"/>
      <c r="F8" s="289"/>
      <c r="G8" s="289"/>
      <c r="H8" s="289"/>
      <c r="I8" s="290"/>
      <c r="J8" s="277"/>
      <c r="K8" s="277"/>
      <c r="L8" s="277"/>
    </row>
    <row r="9" spans="1:12" ht="12.75">
      <c r="A9" s="37" t="s">
        <v>1</v>
      </c>
      <c r="B9" s="41" t="s">
        <v>16</v>
      </c>
      <c r="C9" s="39"/>
      <c r="D9" s="39"/>
      <c r="E9" s="39"/>
      <c r="F9" s="39"/>
      <c r="G9" s="39"/>
      <c r="H9" s="39"/>
      <c r="I9" s="39"/>
      <c r="J9" s="145">
        <f>SUM(J10:J16)</f>
        <v>9151.1</v>
      </c>
      <c r="K9" s="145">
        <f>SUM(K10:K16)</f>
        <v>8681.9</v>
      </c>
      <c r="L9" s="38">
        <f>K9/J9</f>
        <v>0.9487274753854728</v>
      </c>
    </row>
    <row r="10" spans="1:12" ht="26.25" customHeight="1" hidden="1">
      <c r="A10" s="23" t="s">
        <v>2</v>
      </c>
      <c r="B10" s="80"/>
      <c r="C10" s="266" t="s">
        <v>94</v>
      </c>
      <c r="D10" s="266"/>
      <c r="E10" s="266"/>
      <c r="F10" s="266"/>
      <c r="G10" s="266"/>
      <c r="H10" s="266"/>
      <c r="I10" s="267"/>
      <c r="J10" s="146">
        <v>0</v>
      </c>
      <c r="K10" s="147">
        <v>0</v>
      </c>
      <c r="L10" s="48" t="e">
        <f aca="true" t="shared" si="0" ref="L10:L44">K10/J10</f>
        <v>#DIV/0!</v>
      </c>
    </row>
    <row r="11" spans="1:12" ht="24.75" customHeight="1">
      <c r="A11" s="23" t="s">
        <v>58</v>
      </c>
      <c r="B11" s="80"/>
      <c r="C11" s="266" t="s">
        <v>93</v>
      </c>
      <c r="D11" s="266"/>
      <c r="E11" s="266"/>
      <c r="F11" s="266"/>
      <c r="G11" s="266"/>
      <c r="H11" s="266"/>
      <c r="I11" s="267"/>
      <c r="J11" s="148">
        <v>139.2</v>
      </c>
      <c r="K11" s="147">
        <v>127.1</v>
      </c>
      <c r="L11" s="48">
        <f t="shared" si="0"/>
        <v>0.9130747126436782</v>
      </c>
    </row>
    <row r="12" spans="1:12" ht="39" customHeight="1" hidden="1">
      <c r="A12" s="23" t="s">
        <v>17</v>
      </c>
      <c r="B12" s="80"/>
      <c r="C12" s="266" t="s">
        <v>95</v>
      </c>
      <c r="D12" s="266"/>
      <c r="E12" s="266"/>
      <c r="F12" s="266"/>
      <c r="G12" s="266"/>
      <c r="H12" s="266"/>
      <c r="I12" s="267"/>
      <c r="J12" s="148"/>
      <c r="K12" s="147"/>
      <c r="L12" s="48" t="e">
        <f t="shared" si="0"/>
        <v>#DIV/0!</v>
      </c>
    </row>
    <row r="13" spans="1:12" ht="27" customHeight="1">
      <c r="A13" s="23" t="s">
        <v>59</v>
      </c>
      <c r="B13" s="80"/>
      <c r="C13" s="266" t="s">
        <v>96</v>
      </c>
      <c r="D13" s="266"/>
      <c r="E13" s="266"/>
      <c r="F13" s="266"/>
      <c r="G13" s="266"/>
      <c r="H13" s="266"/>
      <c r="I13" s="267"/>
      <c r="J13" s="148">
        <v>122</v>
      </c>
      <c r="K13" s="147">
        <v>121.4</v>
      </c>
      <c r="L13" s="48">
        <f t="shared" si="0"/>
        <v>0.9950819672131148</v>
      </c>
    </row>
    <row r="14" spans="1:12" ht="17.25" customHeight="1" hidden="1">
      <c r="A14" s="23" t="s">
        <v>235</v>
      </c>
      <c r="B14" s="108"/>
      <c r="C14" s="266" t="s">
        <v>236</v>
      </c>
      <c r="D14" s="266"/>
      <c r="E14" s="266"/>
      <c r="F14" s="266"/>
      <c r="G14" s="266"/>
      <c r="H14" s="266"/>
      <c r="I14" s="267"/>
      <c r="J14" s="148"/>
      <c r="K14" s="147">
        <v>0</v>
      </c>
      <c r="L14" s="48" t="e">
        <f t="shared" si="0"/>
        <v>#DIV/0!</v>
      </c>
    </row>
    <row r="15" spans="1:12" ht="14.25" customHeight="1">
      <c r="A15" s="23" t="s">
        <v>89</v>
      </c>
      <c r="B15" s="108"/>
      <c r="C15" s="294" t="s">
        <v>87</v>
      </c>
      <c r="D15" s="294"/>
      <c r="E15" s="294"/>
      <c r="F15" s="294"/>
      <c r="G15" s="294"/>
      <c r="H15" s="294"/>
      <c r="I15" s="295"/>
      <c r="J15" s="148">
        <v>100</v>
      </c>
      <c r="K15" s="147">
        <v>0</v>
      </c>
      <c r="L15" s="48">
        <v>0</v>
      </c>
    </row>
    <row r="16" spans="1:12" ht="12.75" customHeight="1">
      <c r="A16" s="23" t="s">
        <v>90</v>
      </c>
      <c r="B16" s="80"/>
      <c r="C16" s="266" t="s">
        <v>97</v>
      </c>
      <c r="D16" s="266"/>
      <c r="E16" s="266"/>
      <c r="F16" s="266"/>
      <c r="G16" s="266"/>
      <c r="H16" s="266"/>
      <c r="I16" s="267"/>
      <c r="J16" s="148">
        <v>8789.9</v>
      </c>
      <c r="K16" s="147">
        <v>8433.4</v>
      </c>
      <c r="L16" s="48">
        <f t="shared" si="0"/>
        <v>0.9594420869406933</v>
      </c>
    </row>
    <row r="17" spans="1:12" ht="12.75" customHeight="1">
      <c r="A17" s="37" t="s">
        <v>39</v>
      </c>
      <c r="B17" s="269" t="s">
        <v>40</v>
      </c>
      <c r="C17" s="270"/>
      <c r="D17" s="270"/>
      <c r="E17" s="270"/>
      <c r="F17" s="270"/>
      <c r="G17" s="270"/>
      <c r="H17" s="270"/>
      <c r="I17" s="271"/>
      <c r="J17" s="145">
        <f>J18</f>
        <v>286.2</v>
      </c>
      <c r="K17" s="145">
        <f>K18</f>
        <v>286.2</v>
      </c>
      <c r="L17" s="38">
        <f t="shared" si="0"/>
        <v>1</v>
      </c>
    </row>
    <row r="18" spans="1:12" ht="12.75" customHeight="1">
      <c r="A18" s="23" t="s">
        <v>62</v>
      </c>
      <c r="B18" s="80"/>
      <c r="C18" s="266" t="s">
        <v>41</v>
      </c>
      <c r="D18" s="266"/>
      <c r="E18" s="266"/>
      <c r="F18" s="266"/>
      <c r="G18" s="266"/>
      <c r="H18" s="266"/>
      <c r="I18" s="267"/>
      <c r="J18" s="148">
        <v>286.2</v>
      </c>
      <c r="K18" s="147">
        <v>286.2</v>
      </c>
      <c r="L18" s="48">
        <f t="shared" si="0"/>
        <v>1</v>
      </c>
    </row>
    <row r="19" spans="1:12" ht="12.75" customHeight="1">
      <c r="A19" s="37" t="s">
        <v>3</v>
      </c>
      <c r="B19" s="269" t="s">
        <v>215</v>
      </c>
      <c r="C19" s="270"/>
      <c r="D19" s="270"/>
      <c r="E19" s="270"/>
      <c r="F19" s="270"/>
      <c r="G19" s="270"/>
      <c r="H19" s="270"/>
      <c r="I19" s="271"/>
      <c r="J19" s="145">
        <f>J21+J20</f>
        <v>6.8</v>
      </c>
      <c r="K19" s="145">
        <f>K21+K20</f>
        <v>0</v>
      </c>
      <c r="L19" s="38">
        <f>K19/J19</f>
        <v>0</v>
      </c>
    </row>
    <row r="20" spans="1:12" ht="23.25" customHeight="1" hidden="1">
      <c r="A20" s="23" t="s">
        <v>4</v>
      </c>
      <c r="B20" s="80"/>
      <c r="C20" s="266" t="s">
        <v>119</v>
      </c>
      <c r="D20" s="266"/>
      <c r="E20" s="266"/>
      <c r="F20" s="266"/>
      <c r="G20" s="266"/>
      <c r="H20" s="266"/>
      <c r="I20" s="267"/>
      <c r="J20" s="148"/>
      <c r="K20" s="147"/>
      <c r="L20" s="48" t="e">
        <f>K20/J20</f>
        <v>#DIV/0!</v>
      </c>
    </row>
    <row r="21" spans="1:12" ht="12.75" customHeight="1">
      <c r="A21" s="23" t="s">
        <v>214</v>
      </c>
      <c r="B21" s="80"/>
      <c r="C21" s="266" t="s">
        <v>216</v>
      </c>
      <c r="D21" s="266"/>
      <c r="E21" s="266"/>
      <c r="F21" s="266"/>
      <c r="G21" s="266"/>
      <c r="H21" s="266"/>
      <c r="I21" s="267"/>
      <c r="J21" s="148">
        <v>6.8</v>
      </c>
      <c r="K21" s="147">
        <v>0</v>
      </c>
      <c r="L21" s="48">
        <f>K21/J21</f>
        <v>0</v>
      </c>
    </row>
    <row r="22" spans="1:12" s="25" customFormat="1" ht="13.5" customHeight="1">
      <c r="A22" s="71" t="s">
        <v>47</v>
      </c>
      <c r="B22" s="291" t="s">
        <v>48</v>
      </c>
      <c r="C22" s="292"/>
      <c r="D22" s="292"/>
      <c r="E22" s="292"/>
      <c r="F22" s="292"/>
      <c r="G22" s="292"/>
      <c r="H22" s="292"/>
      <c r="I22" s="293"/>
      <c r="J22" s="149">
        <f>SUM(J23:J23)+J24+J25</f>
        <v>7644.099999999999</v>
      </c>
      <c r="K22" s="149">
        <f>SUM(K23:K23)+K24+K25</f>
        <v>7527</v>
      </c>
      <c r="L22" s="29">
        <f t="shared" si="0"/>
        <v>0.9846809958006829</v>
      </c>
    </row>
    <row r="23" spans="1:12" s="64" customFormat="1" ht="12.75">
      <c r="A23" s="23" t="s">
        <v>83</v>
      </c>
      <c r="B23" s="66"/>
      <c r="C23" s="34" t="s">
        <v>84</v>
      </c>
      <c r="D23" s="67"/>
      <c r="E23" s="67"/>
      <c r="F23" s="67"/>
      <c r="G23" s="67"/>
      <c r="H23" s="67"/>
      <c r="I23" s="68"/>
      <c r="J23" s="150">
        <v>732.9</v>
      </c>
      <c r="K23" s="151">
        <v>732.9</v>
      </c>
      <c r="L23" s="48">
        <f t="shared" si="0"/>
        <v>1</v>
      </c>
    </row>
    <row r="24" spans="1:12" s="64" customFormat="1" ht="12.75">
      <c r="A24" s="23" t="s">
        <v>149</v>
      </c>
      <c r="B24" s="66"/>
      <c r="C24" s="268" t="s">
        <v>150</v>
      </c>
      <c r="D24" s="268"/>
      <c r="E24" s="268"/>
      <c r="F24" s="268"/>
      <c r="G24" s="268"/>
      <c r="H24" s="67"/>
      <c r="I24" s="68"/>
      <c r="J24" s="150">
        <v>6911.2</v>
      </c>
      <c r="K24" s="151">
        <v>6794.1</v>
      </c>
      <c r="L24" s="48">
        <f t="shared" si="0"/>
        <v>0.9830564880194468</v>
      </c>
    </row>
    <row r="25" spans="1:12" s="64" customFormat="1" ht="12.75" hidden="1">
      <c r="A25" s="23" t="s">
        <v>67</v>
      </c>
      <c r="B25" s="66"/>
      <c r="C25" s="268" t="s">
        <v>68</v>
      </c>
      <c r="D25" s="268"/>
      <c r="E25" s="268"/>
      <c r="F25" s="268"/>
      <c r="G25" s="268"/>
      <c r="H25" s="67"/>
      <c r="I25" s="68"/>
      <c r="J25" s="150"/>
      <c r="K25" s="151"/>
      <c r="L25" s="48" t="e">
        <f>K25/J25</f>
        <v>#DIV/0!</v>
      </c>
    </row>
    <row r="26" spans="1:12" ht="12.75">
      <c r="A26" s="40" t="s">
        <v>5</v>
      </c>
      <c r="B26" s="41" t="s">
        <v>19</v>
      </c>
      <c r="C26" s="34"/>
      <c r="D26" s="34"/>
      <c r="E26" s="34"/>
      <c r="F26" s="34"/>
      <c r="G26" s="34"/>
      <c r="H26" s="34"/>
      <c r="I26" s="35"/>
      <c r="J26" s="152">
        <f>SUM(J27:J29)+J30</f>
        <v>18590.6</v>
      </c>
      <c r="K26" s="153">
        <f>SUM(K27:K29)+K30</f>
        <v>14761.099999999999</v>
      </c>
      <c r="L26" s="29">
        <f t="shared" si="0"/>
        <v>0.7940088001463105</v>
      </c>
    </row>
    <row r="27" spans="1:12" ht="12.75">
      <c r="A27" s="23" t="s">
        <v>6</v>
      </c>
      <c r="B27" s="41"/>
      <c r="C27" s="21" t="s">
        <v>73</v>
      </c>
      <c r="D27" s="39"/>
      <c r="E27" s="39"/>
      <c r="F27" s="39"/>
      <c r="G27" s="39"/>
      <c r="H27" s="39"/>
      <c r="I27" s="42"/>
      <c r="J27" s="150">
        <v>372.1</v>
      </c>
      <c r="K27" s="151">
        <v>202.3</v>
      </c>
      <c r="L27" s="48">
        <f t="shared" si="0"/>
        <v>0.5436710561676968</v>
      </c>
    </row>
    <row r="28" spans="1:12" ht="12.75">
      <c r="A28" s="23" t="s">
        <v>7</v>
      </c>
      <c r="B28" s="13"/>
      <c r="C28" s="21" t="s">
        <v>70</v>
      </c>
      <c r="D28" s="21"/>
      <c r="E28" s="21"/>
      <c r="F28" s="21"/>
      <c r="G28" s="21"/>
      <c r="H28" s="21"/>
      <c r="I28" s="22"/>
      <c r="J28" s="148">
        <v>8294.6</v>
      </c>
      <c r="K28" s="154">
        <v>5428.8</v>
      </c>
      <c r="L28" s="48">
        <f t="shared" si="0"/>
        <v>0.6544981072022762</v>
      </c>
    </row>
    <row r="29" spans="1:12" ht="15" customHeight="1">
      <c r="A29" s="23" t="s">
        <v>63</v>
      </c>
      <c r="B29" s="13"/>
      <c r="C29" s="21" t="s">
        <v>64</v>
      </c>
      <c r="D29" s="21"/>
      <c r="E29" s="21"/>
      <c r="F29" s="21"/>
      <c r="G29" s="21"/>
      <c r="H29" s="21"/>
      <c r="I29" s="22"/>
      <c r="J29" s="148">
        <v>8271.8</v>
      </c>
      <c r="K29" s="154">
        <v>7596.7</v>
      </c>
      <c r="L29" s="48">
        <f t="shared" si="0"/>
        <v>0.9183853574796297</v>
      </c>
    </row>
    <row r="30" spans="1:12" ht="19.5" customHeight="1">
      <c r="A30" s="23" t="s">
        <v>177</v>
      </c>
      <c r="B30" s="13"/>
      <c r="C30" s="21" t="s">
        <v>178</v>
      </c>
      <c r="D30" s="21"/>
      <c r="E30" s="21"/>
      <c r="F30" s="21"/>
      <c r="G30" s="21"/>
      <c r="H30" s="21"/>
      <c r="I30" s="22"/>
      <c r="J30" s="148">
        <v>1652.1</v>
      </c>
      <c r="K30" s="155">
        <v>1533.3</v>
      </c>
      <c r="L30" s="48">
        <f t="shared" si="0"/>
        <v>0.9280915198837842</v>
      </c>
    </row>
    <row r="31" spans="1:12" s="25" customFormat="1" ht="15.75" customHeight="1" hidden="1">
      <c r="A31" s="71" t="s">
        <v>172</v>
      </c>
      <c r="B31" s="272" t="s">
        <v>173</v>
      </c>
      <c r="C31" s="273"/>
      <c r="D31" s="273"/>
      <c r="E31" s="273"/>
      <c r="F31" s="273"/>
      <c r="G31" s="273"/>
      <c r="H31" s="273"/>
      <c r="I31" s="274"/>
      <c r="J31" s="152">
        <f>J32</f>
        <v>0</v>
      </c>
      <c r="K31" s="152">
        <f>K32</f>
        <v>0</v>
      </c>
      <c r="L31" s="29" t="e">
        <f>K31/J31</f>
        <v>#DIV/0!</v>
      </c>
    </row>
    <row r="32" spans="1:12" ht="12" customHeight="1" hidden="1">
      <c r="A32" s="23" t="s">
        <v>171</v>
      </c>
      <c r="B32" s="41"/>
      <c r="C32" s="69" t="s">
        <v>174</v>
      </c>
      <c r="D32" s="69"/>
      <c r="E32" s="69"/>
      <c r="F32" s="69"/>
      <c r="G32" s="69"/>
      <c r="H32" s="69"/>
      <c r="I32" s="70"/>
      <c r="J32" s="150"/>
      <c r="K32" s="150"/>
      <c r="L32" s="48" t="e">
        <f>K32/J32</f>
        <v>#DIV/0!</v>
      </c>
    </row>
    <row r="33" spans="1:12" s="25" customFormat="1" ht="16.5" customHeight="1" hidden="1">
      <c r="A33" s="71" t="s">
        <v>8</v>
      </c>
      <c r="B33" s="272" t="s">
        <v>9</v>
      </c>
      <c r="C33" s="273"/>
      <c r="D33" s="273"/>
      <c r="E33" s="273"/>
      <c r="F33" s="273"/>
      <c r="G33" s="273"/>
      <c r="H33" s="273"/>
      <c r="I33" s="274"/>
      <c r="J33" s="152">
        <f>J34</f>
        <v>0</v>
      </c>
      <c r="K33" s="152">
        <f>K34</f>
        <v>0</v>
      </c>
      <c r="L33" s="29" t="e">
        <f t="shared" si="0"/>
        <v>#DIV/0!</v>
      </c>
    </row>
    <row r="34" spans="1:12" ht="19.5" customHeight="1" hidden="1">
      <c r="A34" s="23" t="s">
        <v>42</v>
      </c>
      <c r="B34" s="41"/>
      <c r="C34" s="69" t="s">
        <v>43</v>
      </c>
      <c r="D34" s="69"/>
      <c r="E34" s="69"/>
      <c r="F34" s="69"/>
      <c r="G34" s="69"/>
      <c r="H34" s="69"/>
      <c r="I34" s="70"/>
      <c r="J34" s="150">
        <v>0</v>
      </c>
      <c r="K34" s="150">
        <v>0</v>
      </c>
      <c r="L34" s="48" t="e">
        <f t="shared" si="0"/>
        <v>#DIV/0!</v>
      </c>
    </row>
    <row r="35" spans="1:12" ht="12.75">
      <c r="A35" s="40" t="s">
        <v>10</v>
      </c>
      <c r="B35" s="41" t="s">
        <v>91</v>
      </c>
      <c r="C35" s="69"/>
      <c r="D35" s="69"/>
      <c r="E35" s="69"/>
      <c r="F35" s="69"/>
      <c r="G35" s="69"/>
      <c r="H35" s="69"/>
      <c r="I35" s="70"/>
      <c r="J35" s="152">
        <f>J36</f>
        <v>1361.2</v>
      </c>
      <c r="K35" s="152">
        <f>K36</f>
        <v>1149.9</v>
      </c>
      <c r="L35" s="29">
        <f t="shared" si="0"/>
        <v>0.8447693211871878</v>
      </c>
    </row>
    <row r="36" spans="1:12" ht="12.75" customHeight="1">
      <c r="A36" s="23" t="s">
        <v>11</v>
      </c>
      <c r="B36" s="41"/>
      <c r="C36" s="21" t="s">
        <v>88</v>
      </c>
      <c r="D36" s="39"/>
      <c r="E36" s="39"/>
      <c r="F36" s="39"/>
      <c r="G36" s="39"/>
      <c r="H36" s="39"/>
      <c r="I36" s="42"/>
      <c r="J36" s="150">
        <v>1361.2</v>
      </c>
      <c r="K36" s="150">
        <v>1149.9</v>
      </c>
      <c r="L36" s="48">
        <f t="shared" si="0"/>
        <v>0.8447693211871878</v>
      </c>
    </row>
    <row r="37" spans="1:12" ht="12.75" hidden="1">
      <c r="A37" s="71" t="s">
        <v>44</v>
      </c>
      <c r="B37" s="41" t="s">
        <v>45</v>
      </c>
      <c r="C37" s="21"/>
      <c r="D37" s="39"/>
      <c r="E37" s="39"/>
      <c r="F37" s="39"/>
      <c r="G37" s="39"/>
      <c r="H37" s="39"/>
      <c r="I37" s="42"/>
      <c r="J37" s="152">
        <f>J38</f>
        <v>0</v>
      </c>
      <c r="K37" s="152">
        <f>K38</f>
        <v>0</v>
      </c>
      <c r="L37" s="29" t="e">
        <f aca="true" t="shared" si="1" ref="L37:L42">K37/J37</f>
        <v>#DIV/0!</v>
      </c>
    </row>
    <row r="38" spans="1:12" ht="12.75" hidden="1">
      <c r="A38" s="23" t="s">
        <v>46</v>
      </c>
      <c r="B38" s="41"/>
      <c r="C38" s="21" t="s">
        <v>92</v>
      </c>
      <c r="D38" s="39"/>
      <c r="E38" s="39"/>
      <c r="F38" s="39"/>
      <c r="G38" s="39"/>
      <c r="H38" s="39"/>
      <c r="I38" s="42"/>
      <c r="J38" s="150">
        <v>0</v>
      </c>
      <c r="K38" s="150"/>
      <c r="L38" s="48" t="e">
        <f t="shared" si="1"/>
        <v>#DIV/0!</v>
      </c>
    </row>
    <row r="39" spans="1:12" s="25" customFormat="1" ht="12.75" hidden="1">
      <c r="A39" s="71" t="s">
        <v>237</v>
      </c>
      <c r="B39" s="72" t="s">
        <v>238</v>
      </c>
      <c r="C39" s="73"/>
      <c r="D39" s="73"/>
      <c r="E39" s="73"/>
      <c r="F39" s="73"/>
      <c r="G39" s="73"/>
      <c r="H39" s="73"/>
      <c r="I39" s="74"/>
      <c r="J39" s="152">
        <f>J40</f>
        <v>0</v>
      </c>
      <c r="K39" s="152">
        <f>K40</f>
        <v>0</v>
      </c>
      <c r="L39" s="29" t="e">
        <f t="shared" si="1"/>
        <v>#DIV/0!</v>
      </c>
    </row>
    <row r="40" spans="1:12" ht="19.5" customHeight="1" hidden="1">
      <c r="A40" s="23" t="s">
        <v>239</v>
      </c>
      <c r="B40" s="41"/>
      <c r="C40" s="21" t="s">
        <v>240</v>
      </c>
      <c r="D40" s="39"/>
      <c r="E40" s="39"/>
      <c r="F40" s="39"/>
      <c r="G40" s="39"/>
      <c r="H40" s="39"/>
      <c r="I40" s="42"/>
      <c r="J40" s="150">
        <v>0</v>
      </c>
      <c r="K40" s="150">
        <v>0</v>
      </c>
      <c r="L40" s="48" t="e">
        <f t="shared" si="1"/>
        <v>#DIV/0!</v>
      </c>
    </row>
    <row r="41" spans="1:12" ht="12.75">
      <c r="A41" s="71" t="s">
        <v>241</v>
      </c>
      <c r="B41" s="41" t="s">
        <v>242</v>
      </c>
      <c r="C41" s="21"/>
      <c r="D41" s="39"/>
      <c r="E41" s="39"/>
      <c r="F41" s="39"/>
      <c r="G41" s="39"/>
      <c r="H41" s="39"/>
      <c r="I41" s="42"/>
      <c r="J41" s="152">
        <f>J42</f>
        <v>20</v>
      </c>
      <c r="K41" s="152">
        <f>K42</f>
        <v>0</v>
      </c>
      <c r="L41" s="48">
        <f t="shared" si="1"/>
        <v>0</v>
      </c>
    </row>
    <row r="42" spans="1:12" ht="34.5" customHeight="1">
      <c r="A42" s="23" t="s">
        <v>243</v>
      </c>
      <c r="B42" s="41"/>
      <c r="C42" s="21" t="s">
        <v>244</v>
      </c>
      <c r="D42" s="39"/>
      <c r="E42" s="39"/>
      <c r="F42" s="39"/>
      <c r="G42" s="39"/>
      <c r="H42" s="39"/>
      <c r="I42" s="42"/>
      <c r="J42" s="150">
        <v>20</v>
      </c>
      <c r="K42" s="150">
        <v>0</v>
      </c>
      <c r="L42" s="48">
        <f t="shared" si="1"/>
        <v>0</v>
      </c>
    </row>
    <row r="43" spans="1:12" ht="33" customHeight="1">
      <c r="A43" s="71" t="s">
        <v>286</v>
      </c>
      <c r="B43" s="269" t="s">
        <v>287</v>
      </c>
      <c r="C43" s="270"/>
      <c r="D43" s="270"/>
      <c r="E43" s="270"/>
      <c r="F43" s="270"/>
      <c r="G43" s="270"/>
      <c r="H43" s="270"/>
      <c r="I43" s="271"/>
      <c r="J43" s="152">
        <f>J44</f>
        <v>5177.5</v>
      </c>
      <c r="K43" s="152">
        <f>K44</f>
        <v>5177.5</v>
      </c>
      <c r="L43" s="29">
        <f t="shared" si="0"/>
        <v>1</v>
      </c>
    </row>
    <row r="44" spans="1:12" ht="31.5" customHeight="1">
      <c r="A44" s="23" t="s">
        <v>288</v>
      </c>
      <c r="B44" s="200"/>
      <c r="C44" s="21" t="s">
        <v>289</v>
      </c>
      <c r="D44" s="39"/>
      <c r="E44" s="39"/>
      <c r="F44" s="39"/>
      <c r="G44" s="39"/>
      <c r="H44" s="39"/>
      <c r="I44" s="42"/>
      <c r="J44" s="150">
        <v>5177.5</v>
      </c>
      <c r="K44" s="150">
        <v>5177.5</v>
      </c>
      <c r="L44" s="48">
        <f t="shared" si="0"/>
        <v>1</v>
      </c>
    </row>
    <row r="45" spans="1:12" ht="12.75">
      <c r="A45" s="1"/>
      <c r="B45" s="41" t="s">
        <v>20</v>
      </c>
      <c r="C45" s="39"/>
      <c r="D45" s="39"/>
      <c r="E45" s="39"/>
      <c r="F45" s="39"/>
      <c r="G45" s="39"/>
      <c r="H45" s="39"/>
      <c r="I45" s="42"/>
      <c r="J45" s="156">
        <f>J33+J26+J22+J17+J9+J35+J43+J31+J37+J19+J41+J39</f>
        <v>42237.5</v>
      </c>
      <c r="K45" s="156">
        <f>K33+K26+K22+K17+K9+K35+K43+K31+K37+K19+K41+K39</f>
        <v>37583.6</v>
      </c>
      <c r="L45" s="38">
        <f>K45/J45</f>
        <v>0.8898159218703758</v>
      </c>
    </row>
    <row r="46" spans="1:12" ht="12.75">
      <c r="A46" s="46"/>
      <c r="B46" s="75"/>
      <c r="C46" s="75"/>
      <c r="D46" s="75"/>
      <c r="E46" s="75"/>
      <c r="F46" s="75"/>
      <c r="G46" s="75"/>
      <c r="H46" s="75"/>
      <c r="I46" s="75"/>
      <c r="J46" s="76"/>
      <c r="K46" s="76"/>
      <c r="L46" s="77"/>
    </row>
    <row r="47" spans="10:11" ht="12.75">
      <c r="J47" s="105"/>
      <c r="K47" s="86"/>
    </row>
  </sheetData>
  <sheetProtection/>
  <mergeCells count="26">
    <mergeCell ref="B43:I43"/>
    <mergeCell ref="B22:I22"/>
    <mergeCell ref="C18:I18"/>
    <mergeCell ref="C15:I15"/>
    <mergeCell ref="C11:I11"/>
    <mergeCell ref="C25:G25"/>
    <mergeCell ref="B17:I17"/>
    <mergeCell ref="C20:I20"/>
    <mergeCell ref="C14:I14"/>
    <mergeCell ref="B33:I33"/>
    <mergeCell ref="L6:L8"/>
    <mergeCell ref="C10:I10"/>
    <mergeCell ref="A2:L2"/>
    <mergeCell ref="A3:L3"/>
    <mergeCell ref="A4:L4"/>
    <mergeCell ref="A6:A8"/>
    <mergeCell ref="B6:I8"/>
    <mergeCell ref="J6:J8"/>
    <mergeCell ref="K6:K8"/>
    <mergeCell ref="C16:I16"/>
    <mergeCell ref="C24:G24"/>
    <mergeCell ref="C12:I12"/>
    <mergeCell ref="B19:I19"/>
    <mergeCell ref="C21:I21"/>
    <mergeCell ref="B31:I31"/>
    <mergeCell ref="C13:I13"/>
  </mergeCells>
  <printOptions/>
  <pageMargins left="0.984251968503937" right="0" top="0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47"/>
  <sheetViews>
    <sheetView zoomScalePageLayoutView="0" workbookViewId="0" topLeftCell="A1">
      <selection activeCell="N35" sqref="N35"/>
    </sheetView>
  </sheetViews>
  <sheetFormatPr defaultColWidth="9.00390625" defaultRowHeight="12.75"/>
  <cols>
    <col min="1" max="1" width="6.875" style="0" customWidth="1"/>
    <col min="2" max="8" width="9.25390625" style="0" customWidth="1"/>
    <col min="9" max="9" width="7.25390625" style="0" customWidth="1"/>
    <col min="10" max="16" width="12.125" style="0" customWidth="1"/>
  </cols>
  <sheetData>
    <row r="1" spans="9:16" ht="12.75">
      <c r="I1" s="24"/>
      <c r="J1" s="24"/>
      <c r="K1" s="24"/>
      <c r="L1" s="24"/>
      <c r="M1" s="24"/>
      <c r="N1" s="24"/>
      <c r="O1" s="24"/>
      <c r="P1" s="53" t="s">
        <v>76</v>
      </c>
    </row>
    <row r="2" spans="1:16" ht="12.75">
      <c r="A2" s="296" t="s">
        <v>72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ht="12.75">
      <c r="A3" s="278" t="s">
        <v>314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1:16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53" t="s">
        <v>55</v>
      </c>
    </row>
    <row r="5" spans="1:16" ht="45" customHeight="1">
      <c r="A5" s="279" t="s">
        <v>15</v>
      </c>
      <c r="B5" s="282" t="s">
        <v>14</v>
      </c>
      <c r="C5" s="283"/>
      <c r="D5" s="283"/>
      <c r="E5" s="283"/>
      <c r="F5" s="283"/>
      <c r="G5" s="283"/>
      <c r="H5" s="283"/>
      <c r="I5" s="284"/>
      <c r="J5" s="275" t="s">
        <v>290</v>
      </c>
      <c r="K5" s="275" t="s">
        <v>291</v>
      </c>
      <c r="L5" s="275" t="s">
        <v>315</v>
      </c>
      <c r="M5" s="275" t="s">
        <v>316</v>
      </c>
      <c r="N5" s="275" t="s">
        <v>317</v>
      </c>
      <c r="O5" s="275" t="s">
        <v>318</v>
      </c>
      <c r="P5" s="275" t="s">
        <v>292</v>
      </c>
    </row>
    <row r="6" spans="1:16" ht="46.5" customHeight="1">
      <c r="A6" s="281"/>
      <c r="B6" s="288"/>
      <c r="C6" s="289"/>
      <c r="D6" s="289"/>
      <c r="E6" s="289"/>
      <c r="F6" s="289"/>
      <c r="G6" s="289"/>
      <c r="H6" s="289"/>
      <c r="I6" s="290"/>
      <c r="J6" s="277"/>
      <c r="K6" s="277"/>
      <c r="L6" s="277"/>
      <c r="M6" s="277"/>
      <c r="N6" s="277"/>
      <c r="O6" s="277"/>
      <c r="P6" s="277"/>
    </row>
    <row r="7" spans="1:16" s="54" customFormat="1" ht="12.75">
      <c r="A7" s="37" t="s">
        <v>1</v>
      </c>
      <c r="B7" s="39" t="s">
        <v>16</v>
      </c>
      <c r="C7" s="39"/>
      <c r="D7" s="39"/>
      <c r="E7" s="39"/>
      <c r="F7" s="39"/>
      <c r="G7" s="39"/>
      <c r="H7" s="39"/>
      <c r="I7" s="39"/>
      <c r="J7" s="145">
        <f>SUM(J8:J14)</f>
        <v>9151.1</v>
      </c>
      <c r="K7" s="29">
        <f>J7/J43</f>
        <v>0.2166581828943475</v>
      </c>
      <c r="L7" s="145">
        <f>SUM(L8:L14)</f>
        <v>8681.9</v>
      </c>
      <c r="M7" s="29">
        <f>L7/L43</f>
        <v>0.23100235208974124</v>
      </c>
      <c r="N7" s="145">
        <f>SUM(N8:N14)</f>
        <v>11217.900000000001</v>
      </c>
      <c r="O7" s="29">
        <f>N7/N43</f>
        <v>0.3758682271580451</v>
      </c>
      <c r="P7" s="38">
        <f aca="true" t="shared" si="0" ref="P7:P12">L7/N7</f>
        <v>0.7739327325078668</v>
      </c>
    </row>
    <row r="8" spans="1:16" ht="27" customHeight="1" hidden="1">
      <c r="A8" s="6" t="s">
        <v>2</v>
      </c>
      <c r="B8" s="297" t="s">
        <v>110</v>
      </c>
      <c r="C8" s="298"/>
      <c r="D8" s="298"/>
      <c r="E8" s="298"/>
      <c r="F8" s="298"/>
      <c r="G8" s="298"/>
      <c r="H8" s="298"/>
      <c r="I8" s="299"/>
      <c r="J8" s="147"/>
      <c r="K8" s="48">
        <f>J8/J43</f>
        <v>0</v>
      </c>
      <c r="L8" s="161">
        <v>0</v>
      </c>
      <c r="M8" s="48">
        <f>L8/L43</f>
        <v>0</v>
      </c>
      <c r="N8" s="161">
        <v>0</v>
      </c>
      <c r="O8" s="48">
        <f>N8/N43</f>
        <v>0</v>
      </c>
      <c r="P8" s="92" t="e">
        <f t="shared" si="0"/>
        <v>#DIV/0!</v>
      </c>
    </row>
    <row r="9" spans="1:16" ht="26.25" customHeight="1">
      <c r="A9" s="6" t="s">
        <v>58</v>
      </c>
      <c r="B9" s="297" t="s">
        <v>112</v>
      </c>
      <c r="C9" s="266"/>
      <c r="D9" s="266"/>
      <c r="E9" s="266"/>
      <c r="F9" s="266"/>
      <c r="G9" s="266"/>
      <c r="H9" s="266"/>
      <c r="I9" s="267"/>
      <c r="J9" s="147">
        <v>139.2</v>
      </c>
      <c r="K9" s="48">
        <f>J9/J43</f>
        <v>0.0032956496004735132</v>
      </c>
      <c r="L9" s="161">
        <v>127.1</v>
      </c>
      <c r="M9" s="48">
        <f>L9/L43</f>
        <v>0.0033817941868261683</v>
      </c>
      <c r="N9" s="161">
        <v>132.9</v>
      </c>
      <c r="O9" s="48">
        <f>N9/N43</f>
        <v>0.004452962442997726</v>
      </c>
      <c r="P9" s="92">
        <f t="shared" si="0"/>
        <v>0.9563581640331075</v>
      </c>
    </row>
    <row r="10" spans="1:16" ht="26.25" customHeight="1">
      <c r="A10" s="6" t="s">
        <v>17</v>
      </c>
      <c r="B10" s="297" t="s">
        <v>109</v>
      </c>
      <c r="C10" s="266"/>
      <c r="D10" s="266"/>
      <c r="E10" s="266"/>
      <c r="F10" s="266"/>
      <c r="G10" s="266"/>
      <c r="H10" s="266"/>
      <c r="I10" s="267"/>
      <c r="J10" s="147"/>
      <c r="K10" s="48">
        <f>J10/J43</f>
        <v>0</v>
      </c>
      <c r="L10" s="161"/>
      <c r="M10" s="48">
        <f>L10/L43</f>
        <v>0</v>
      </c>
      <c r="N10" s="161">
        <v>1153.7</v>
      </c>
      <c r="O10" s="48">
        <f>N10/N43</f>
        <v>0.03865600278770862</v>
      </c>
      <c r="P10" s="92">
        <f t="shared" si="0"/>
        <v>0</v>
      </c>
    </row>
    <row r="11" spans="1:16" ht="26.25" customHeight="1">
      <c r="A11" s="6" t="s">
        <v>59</v>
      </c>
      <c r="B11" s="297" t="s">
        <v>113</v>
      </c>
      <c r="C11" s="266"/>
      <c r="D11" s="266"/>
      <c r="E11" s="266"/>
      <c r="F11" s="266"/>
      <c r="G11" s="266"/>
      <c r="H11" s="266"/>
      <c r="I11" s="267"/>
      <c r="J11" s="147">
        <v>122</v>
      </c>
      <c r="K11" s="48">
        <f>J11/J43</f>
        <v>0.0028884285291506367</v>
      </c>
      <c r="L11" s="161">
        <v>121.4</v>
      </c>
      <c r="M11" s="48">
        <f>L11/L43</f>
        <v>0.0032301322917442712</v>
      </c>
      <c r="N11" s="161">
        <v>94.7</v>
      </c>
      <c r="O11" s="48">
        <f>N11/N43</f>
        <v>0.003173028919126295</v>
      </c>
      <c r="P11" s="92">
        <f t="shared" si="0"/>
        <v>1.2819429778247096</v>
      </c>
    </row>
    <row r="12" spans="1:16" ht="26.25" customHeight="1" hidden="1">
      <c r="A12" s="23" t="s">
        <v>235</v>
      </c>
      <c r="B12" s="108"/>
      <c r="C12" s="266" t="s">
        <v>236</v>
      </c>
      <c r="D12" s="266"/>
      <c r="E12" s="266"/>
      <c r="F12" s="266"/>
      <c r="G12" s="266"/>
      <c r="H12" s="266"/>
      <c r="I12" s="267"/>
      <c r="J12" s="147"/>
      <c r="K12" s="48">
        <f>J12/J43</f>
        <v>0</v>
      </c>
      <c r="L12" s="161">
        <v>0</v>
      </c>
      <c r="M12" s="48">
        <f>L12/L43</f>
        <v>0</v>
      </c>
      <c r="N12" s="161">
        <v>0</v>
      </c>
      <c r="O12" s="48">
        <f>N12/N43</f>
        <v>0</v>
      </c>
      <c r="P12" s="92" t="e">
        <f t="shared" si="0"/>
        <v>#DIV/0!</v>
      </c>
    </row>
    <row r="13" spans="1:16" ht="12.75" customHeight="1">
      <c r="A13" s="6" t="s">
        <v>89</v>
      </c>
      <c r="B13" s="65"/>
      <c r="C13" s="266" t="s">
        <v>87</v>
      </c>
      <c r="D13" s="266"/>
      <c r="E13" s="266"/>
      <c r="F13" s="266"/>
      <c r="G13" s="266"/>
      <c r="H13" s="266"/>
      <c r="I13" s="267"/>
      <c r="J13" s="147">
        <v>100</v>
      </c>
      <c r="K13" s="48">
        <f>J13/J43</f>
        <v>0.0023675643681562598</v>
      </c>
      <c r="L13" s="161">
        <v>0</v>
      </c>
      <c r="M13" s="48">
        <f>L13/L43</f>
        <v>0</v>
      </c>
      <c r="N13" s="161">
        <v>0</v>
      </c>
      <c r="O13" s="48">
        <f>N13/N43</f>
        <v>0</v>
      </c>
      <c r="P13" s="92">
        <v>0</v>
      </c>
    </row>
    <row r="14" spans="1:16" ht="12.75" customHeight="1">
      <c r="A14" s="6" t="s">
        <v>90</v>
      </c>
      <c r="B14" s="297" t="s">
        <v>108</v>
      </c>
      <c r="C14" s="266"/>
      <c r="D14" s="266"/>
      <c r="E14" s="266"/>
      <c r="F14" s="266"/>
      <c r="G14" s="266"/>
      <c r="H14" s="266"/>
      <c r="I14" s="267"/>
      <c r="J14" s="147">
        <v>8789.9</v>
      </c>
      <c r="K14" s="48">
        <f>J14/J43</f>
        <v>0.20810654039656706</v>
      </c>
      <c r="L14" s="161">
        <v>8433.4</v>
      </c>
      <c r="M14" s="48">
        <f>L14/L43</f>
        <v>0.22439042561117079</v>
      </c>
      <c r="N14" s="161">
        <v>9836.6</v>
      </c>
      <c r="O14" s="48">
        <f>N14/N43</f>
        <v>0.3295862330082124</v>
      </c>
      <c r="P14" s="92">
        <f>L14/N14</f>
        <v>0.8573490840331008</v>
      </c>
    </row>
    <row r="15" spans="1:16" s="25" customFormat="1" ht="14.25" customHeight="1">
      <c r="A15" s="55" t="s">
        <v>39</v>
      </c>
      <c r="B15" s="291" t="s">
        <v>40</v>
      </c>
      <c r="C15" s="292"/>
      <c r="D15" s="292"/>
      <c r="E15" s="292"/>
      <c r="F15" s="292"/>
      <c r="G15" s="292"/>
      <c r="H15" s="292"/>
      <c r="I15" s="293"/>
      <c r="J15" s="149">
        <f>J16</f>
        <v>286.2</v>
      </c>
      <c r="K15" s="29">
        <f>J15/J43</f>
        <v>0.0067759692216632144</v>
      </c>
      <c r="L15" s="149">
        <f>L16</f>
        <v>286.2</v>
      </c>
      <c r="M15" s="29">
        <f>L15/L43</f>
        <v>0.007615023574112111</v>
      </c>
      <c r="N15" s="149">
        <f>N16</f>
        <v>253</v>
      </c>
      <c r="O15" s="29">
        <f>N15/N43</f>
        <v>0.00847704663715895</v>
      </c>
      <c r="P15" s="29">
        <f>L15/N15</f>
        <v>1.1312252964426877</v>
      </c>
    </row>
    <row r="16" spans="1:16" ht="12.75" customHeight="1">
      <c r="A16" s="6" t="s">
        <v>62</v>
      </c>
      <c r="B16" s="36"/>
      <c r="C16" s="266" t="s">
        <v>41</v>
      </c>
      <c r="D16" s="266"/>
      <c r="E16" s="266"/>
      <c r="F16" s="266"/>
      <c r="G16" s="266"/>
      <c r="H16" s="266"/>
      <c r="I16" s="267"/>
      <c r="J16" s="147">
        <v>286.2</v>
      </c>
      <c r="K16" s="48">
        <f>J16/J43</f>
        <v>0.0067759692216632144</v>
      </c>
      <c r="L16" s="161">
        <v>286.2</v>
      </c>
      <c r="M16" s="48">
        <f>L16/L43</f>
        <v>0.007615023574112111</v>
      </c>
      <c r="N16" s="161">
        <v>253</v>
      </c>
      <c r="O16" s="48">
        <f>N16/N43</f>
        <v>0.00847704663715895</v>
      </c>
      <c r="P16" s="92">
        <f>L16/N16</f>
        <v>1.1312252964426877</v>
      </c>
    </row>
    <row r="17" spans="1:16" s="54" customFormat="1" ht="12.75">
      <c r="A17" s="37" t="s">
        <v>3</v>
      </c>
      <c r="B17" s="39" t="s">
        <v>18</v>
      </c>
      <c r="C17" s="39"/>
      <c r="D17" s="39"/>
      <c r="E17" s="39"/>
      <c r="F17" s="39"/>
      <c r="G17" s="39"/>
      <c r="H17" s="39"/>
      <c r="I17" s="39"/>
      <c r="J17" s="145">
        <f>J19+J18</f>
        <v>6.8</v>
      </c>
      <c r="K17" s="29">
        <f>J17/J43</f>
        <v>0.00016099437703462566</v>
      </c>
      <c r="L17" s="145">
        <f>L19+L18</f>
        <v>0</v>
      </c>
      <c r="M17" s="29">
        <f>L17/L43</f>
        <v>0</v>
      </c>
      <c r="N17" s="145">
        <f>N19+N18</f>
        <v>44</v>
      </c>
      <c r="O17" s="29">
        <f>N17/N43</f>
        <v>0.0014742689803754698</v>
      </c>
      <c r="P17" s="29">
        <v>0</v>
      </c>
    </row>
    <row r="18" spans="1:16" ht="24" customHeight="1">
      <c r="A18" s="6" t="s">
        <v>4</v>
      </c>
      <c r="B18" s="297" t="s">
        <v>223</v>
      </c>
      <c r="C18" s="266"/>
      <c r="D18" s="266"/>
      <c r="E18" s="266"/>
      <c r="F18" s="266"/>
      <c r="G18" s="266"/>
      <c r="H18" s="266"/>
      <c r="I18" s="267"/>
      <c r="J18" s="147"/>
      <c r="K18" s="48">
        <f>J18/J43</f>
        <v>0</v>
      </c>
      <c r="L18" s="161"/>
      <c r="M18" s="48">
        <f>L18/L43</f>
        <v>0</v>
      </c>
      <c r="N18" s="161">
        <v>44</v>
      </c>
      <c r="O18" s="48"/>
      <c r="P18" s="92">
        <v>0</v>
      </c>
    </row>
    <row r="19" spans="1:16" ht="14.25" customHeight="1">
      <c r="A19" s="6" t="s">
        <v>214</v>
      </c>
      <c r="B19" s="297" t="s">
        <v>217</v>
      </c>
      <c r="C19" s="266"/>
      <c r="D19" s="266"/>
      <c r="E19" s="266"/>
      <c r="F19" s="266"/>
      <c r="G19" s="266"/>
      <c r="H19" s="266"/>
      <c r="I19" s="267"/>
      <c r="J19" s="147">
        <v>6.8</v>
      </c>
      <c r="K19" s="48">
        <f>J19/J43</f>
        <v>0.00016099437703462566</v>
      </c>
      <c r="L19" s="161">
        <v>0</v>
      </c>
      <c r="M19" s="48">
        <f>L19/L43</f>
        <v>0</v>
      </c>
      <c r="N19" s="161">
        <v>0</v>
      </c>
      <c r="O19" s="48">
        <f>N19/N43</f>
        <v>0</v>
      </c>
      <c r="P19" s="92">
        <v>0</v>
      </c>
    </row>
    <row r="20" spans="1:16" s="54" customFormat="1" ht="12.75">
      <c r="A20" s="37" t="s">
        <v>47</v>
      </c>
      <c r="B20" s="39" t="s">
        <v>69</v>
      </c>
      <c r="C20" s="39"/>
      <c r="D20" s="39"/>
      <c r="E20" s="56"/>
      <c r="F20" s="56"/>
      <c r="G20" s="56"/>
      <c r="H20" s="56"/>
      <c r="I20" s="57"/>
      <c r="J20" s="145">
        <f>+J23+J21+J22</f>
        <v>7644.099999999999</v>
      </c>
      <c r="K20" s="29">
        <f>J20/J43</f>
        <v>0.18097898786623262</v>
      </c>
      <c r="L20" s="145">
        <f>L23+L21+L22</f>
        <v>7527</v>
      </c>
      <c r="M20" s="29">
        <f>L20/L43</f>
        <v>0.20027352355814768</v>
      </c>
      <c r="N20" s="145">
        <f>N23+N21+N22</f>
        <v>2740.3</v>
      </c>
      <c r="O20" s="29">
        <f>N20/N43</f>
        <v>0.09181680197552046</v>
      </c>
      <c r="P20" s="130">
        <f>L20/N20</f>
        <v>2.746779549684341</v>
      </c>
    </row>
    <row r="21" spans="1:16" s="12" customFormat="1" ht="12.75">
      <c r="A21" s="59" t="s">
        <v>83</v>
      </c>
      <c r="B21" s="33"/>
      <c r="C21" s="34" t="s">
        <v>84</v>
      </c>
      <c r="D21" s="34"/>
      <c r="E21" s="34"/>
      <c r="F21" s="34"/>
      <c r="G21" s="34"/>
      <c r="H21" s="34"/>
      <c r="I21" s="35"/>
      <c r="J21" s="157">
        <v>732.9</v>
      </c>
      <c r="K21" s="48">
        <f>J21/J43</f>
        <v>0.017351879254217228</v>
      </c>
      <c r="L21" s="150">
        <v>732.9</v>
      </c>
      <c r="M21" s="48">
        <f>L21/L43</f>
        <v>0.01950052682553028</v>
      </c>
      <c r="N21" s="150">
        <v>490.7</v>
      </c>
      <c r="O21" s="48">
        <f>N21/N43</f>
        <v>0.016441449742505523</v>
      </c>
      <c r="P21" s="129">
        <f>L21/N21</f>
        <v>1.4935805991440798</v>
      </c>
    </row>
    <row r="22" spans="1:16" s="12" customFormat="1" ht="12.75">
      <c r="A22" s="59" t="s">
        <v>149</v>
      </c>
      <c r="B22" s="33"/>
      <c r="C22" s="34" t="s">
        <v>150</v>
      </c>
      <c r="D22" s="34"/>
      <c r="E22" s="34"/>
      <c r="F22" s="34"/>
      <c r="G22" s="34"/>
      <c r="H22" s="34"/>
      <c r="I22" s="35"/>
      <c r="J22" s="157">
        <v>6911.2</v>
      </c>
      <c r="K22" s="48">
        <f>J22/J43</f>
        <v>0.1636271086120154</v>
      </c>
      <c r="L22" s="150">
        <v>6794.1</v>
      </c>
      <c r="M22" s="48">
        <f>L22/L43</f>
        <v>0.1807729967326174</v>
      </c>
      <c r="N22" s="150">
        <v>2036.2</v>
      </c>
      <c r="O22" s="48">
        <f>N22/N43</f>
        <v>0.0682251476781939</v>
      </c>
      <c r="P22" s="129">
        <f>L22/N22</f>
        <v>3.336656517041548</v>
      </c>
    </row>
    <row r="23" spans="1:16" s="12" customFormat="1" ht="12.75">
      <c r="A23" s="59" t="s">
        <v>67</v>
      </c>
      <c r="B23" s="33"/>
      <c r="C23" s="34" t="s">
        <v>68</v>
      </c>
      <c r="D23" s="34"/>
      <c r="E23" s="34"/>
      <c r="F23" s="34"/>
      <c r="G23" s="34"/>
      <c r="H23" s="34"/>
      <c r="I23" s="35"/>
      <c r="J23" s="157"/>
      <c r="K23" s="48">
        <f>J23/J43</f>
        <v>0</v>
      </c>
      <c r="L23" s="150">
        <v>0</v>
      </c>
      <c r="M23" s="48">
        <f>L23/L43</f>
        <v>0</v>
      </c>
      <c r="N23" s="150">
        <v>213.4</v>
      </c>
      <c r="O23" s="48">
        <f>N23/N43</f>
        <v>0.007150204554821028</v>
      </c>
      <c r="P23" s="92">
        <v>0</v>
      </c>
    </row>
    <row r="24" spans="1:16" s="54" customFormat="1" ht="12.75">
      <c r="A24" s="40" t="s">
        <v>5</v>
      </c>
      <c r="B24" s="41" t="s">
        <v>19</v>
      </c>
      <c r="C24" s="39"/>
      <c r="D24" s="39"/>
      <c r="E24" s="39"/>
      <c r="F24" s="39"/>
      <c r="G24" s="39"/>
      <c r="H24" s="39"/>
      <c r="I24" s="42"/>
      <c r="J24" s="156">
        <f>SUM(J25:J27)+J28</f>
        <v>18590.6</v>
      </c>
      <c r="K24" s="29">
        <f>J24/J43</f>
        <v>0.4401444214264576</v>
      </c>
      <c r="L24" s="156">
        <f>SUM(L25:L27)+L28</f>
        <v>14761.099999999999</v>
      </c>
      <c r="M24" s="29">
        <f>L24/L43</f>
        <v>0.3927537542970869</v>
      </c>
      <c r="N24" s="156">
        <f>SUM(N25:N27)+N28</f>
        <v>10037.499999999998</v>
      </c>
      <c r="O24" s="29">
        <f>N24/N43</f>
        <v>0.33631761114815395</v>
      </c>
      <c r="P24" s="29">
        <f>L24/N24</f>
        <v>1.4705952677459528</v>
      </c>
    </row>
    <row r="25" spans="1:16" s="64" customFormat="1" ht="12.75">
      <c r="A25" s="60" t="s">
        <v>6</v>
      </c>
      <c r="B25" s="61"/>
      <c r="C25" s="19" t="s">
        <v>73</v>
      </c>
      <c r="D25" s="62"/>
      <c r="E25" s="62"/>
      <c r="F25" s="62"/>
      <c r="G25" s="62"/>
      <c r="H25" s="62"/>
      <c r="I25" s="63"/>
      <c r="J25" s="158">
        <v>372.1</v>
      </c>
      <c r="K25" s="48">
        <f>J25/J43</f>
        <v>0.008809707013909443</v>
      </c>
      <c r="L25" s="158">
        <v>202.3</v>
      </c>
      <c r="M25" s="48">
        <f>L25/L43</f>
        <v>0.00538266690790664</v>
      </c>
      <c r="N25" s="158">
        <v>139.9</v>
      </c>
      <c r="O25" s="48">
        <f>N25/N43</f>
        <v>0.0046875052353301866</v>
      </c>
      <c r="P25" s="92">
        <f>L25/N25</f>
        <v>1.4460328806290208</v>
      </c>
    </row>
    <row r="26" spans="1:16" ht="12.75">
      <c r="A26" s="58" t="s">
        <v>7</v>
      </c>
      <c r="B26" s="18"/>
      <c r="C26" s="19" t="s">
        <v>70</v>
      </c>
      <c r="D26" s="19"/>
      <c r="E26" s="19"/>
      <c r="F26" s="19"/>
      <c r="G26" s="19"/>
      <c r="H26" s="19"/>
      <c r="I26" s="20"/>
      <c r="J26" s="159">
        <v>8294.6</v>
      </c>
      <c r="K26" s="48">
        <f>J26/J43</f>
        <v>0.1963799940810891</v>
      </c>
      <c r="L26" s="158">
        <v>5428.8</v>
      </c>
      <c r="M26" s="48">
        <f>L26/L43</f>
        <v>0.1444459817580008</v>
      </c>
      <c r="N26" s="158">
        <v>6522.2</v>
      </c>
      <c r="O26" s="48">
        <f>N26/N43</f>
        <v>0.2185335714501111</v>
      </c>
      <c r="P26" s="92">
        <f>L26/N26</f>
        <v>0.8323571800926068</v>
      </c>
    </row>
    <row r="27" spans="1:16" ht="12.75">
      <c r="A27" s="58" t="s">
        <v>63</v>
      </c>
      <c r="B27" s="18"/>
      <c r="C27" s="19" t="s">
        <v>64</v>
      </c>
      <c r="D27" s="19"/>
      <c r="E27" s="19"/>
      <c r="F27" s="19"/>
      <c r="G27" s="19"/>
      <c r="H27" s="19"/>
      <c r="I27" s="20"/>
      <c r="J27" s="159">
        <v>8271.8</v>
      </c>
      <c r="K27" s="48">
        <f>J27/J43</f>
        <v>0.19584018940514947</v>
      </c>
      <c r="L27" s="158">
        <v>7596.7</v>
      </c>
      <c r="M27" s="48">
        <f>L27/L43</f>
        <v>0.2021280558541491</v>
      </c>
      <c r="N27" s="158">
        <v>2303</v>
      </c>
      <c r="O27" s="48">
        <f>N27/N43</f>
        <v>0.0771645786773797</v>
      </c>
      <c r="P27" s="92">
        <f>L27/N27</f>
        <v>3.298610508033</v>
      </c>
    </row>
    <row r="28" spans="1:16" ht="12" customHeight="1">
      <c r="A28" s="58" t="s">
        <v>177</v>
      </c>
      <c r="B28" s="18"/>
      <c r="C28" s="21" t="s">
        <v>178</v>
      </c>
      <c r="D28" s="19"/>
      <c r="E28" s="19"/>
      <c r="F28" s="19"/>
      <c r="G28" s="19"/>
      <c r="H28" s="19"/>
      <c r="I28" s="20"/>
      <c r="J28" s="159">
        <v>1652.1</v>
      </c>
      <c r="K28" s="48">
        <f>J28/J43</f>
        <v>0.039114530926309565</v>
      </c>
      <c r="L28" s="158">
        <v>1533.3</v>
      </c>
      <c r="M28" s="48">
        <f>L28/L43</f>
        <v>0.0407970497770304</v>
      </c>
      <c r="N28" s="158">
        <v>1072.4</v>
      </c>
      <c r="O28" s="48">
        <v>0</v>
      </c>
      <c r="P28" s="92">
        <v>0</v>
      </c>
    </row>
    <row r="29" spans="1:16" s="54" customFormat="1" ht="12.75" hidden="1">
      <c r="A29" s="40" t="s">
        <v>172</v>
      </c>
      <c r="B29" s="41" t="s">
        <v>173</v>
      </c>
      <c r="C29" s="39"/>
      <c r="D29" s="39"/>
      <c r="E29" s="39"/>
      <c r="F29" s="39"/>
      <c r="G29" s="39"/>
      <c r="H29" s="39"/>
      <c r="I29" s="42"/>
      <c r="J29" s="156">
        <f>SUM(J30:J30)</f>
        <v>0</v>
      </c>
      <c r="K29" s="29">
        <f>J29/J43</f>
        <v>0</v>
      </c>
      <c r="L29" s="156">
        <f>SUM(L30:L30)</f>
        <v>0</v>
      </c>
      <c r="M29" s="29">
        <f>L29/L43</f>
        <v>0</v>
      </c>
      <c r="N29" s="156">
        <f>SUM(N30:N30)</f>
        <v>0</v>
      </c>
      <c r="O29" s="29">
        <f>N29/N41</f>
        <v>0</v>
      </c>
      <c r="P29" s="29">
        <v>0</v>
      </c>
    </row>
    <row r="30" spans="1:16" ht="12.75" hidden="1">
      <c r="A30" s="23" t="s">
        <v>171</v>
      </c>
      <c r="B30" s="300" t="s">
        <v>191</v>
      </c>
      <c r="C30" s="268"/>
      <c r="D30" s="268"/>
      <c r="E30" s="268"/>
      <c r="F30" s="268"/>
      <c r="G30" s="268"/>
      <c r="H30" s="268"/>
      <c r="I30" s="301"/>
      <c r="J30" s="148">
        <v>0</v>
      </c>
      <c r="K30" s="48">
        <f>J30/J41</f>
        <v>0</v>
      </c>
      <c r="L30" s="150">
        <v>0</v>
      </c>
      <c r="M30" s="48">
        <f>L30/L43</f>
        <v>0</v>
      </c>
      <c r="N30" s="150">
        <v>0</v>
      </c>
      <c r="O30" s="48">
        <f>N30/N41</f>
        <v>0</v>
      </c>
      <c r="P30" s="92">
        <v>0</v>
      </c>
    </row>
    <row r="31" spans="1:16" s="54" customFormat="1" ht="12.75" hidden="1">
      <c r="A31" s="40" t="s">
        <v>8</v>
      </c>
      <c r="B31" s="41" t="s">
        <v>9</v>
      </c>
      <c r="C31" s="39"/>
      <c r="D31" s="39"/>
      <c r="E31" s="39"/>
      <c r="F31" s="39"/>
      <c r="G31" s="39"/>
      <c r="H31" s="39"/>
      <c r="I31" s="42"/>
      <c r="J31" s="156">
        <f>SUM(J32:J32)</f>
        <v>0</v>
      </c>
      <c r="K31" s="29">
        <f>J31/J43</f>
        <v>0</v>
      </c>
      <c r="L31" s="156">
        <f>SUM(L32:L32)</f>
        <v>0</v>
      </c>
      <c r="M31" s="29">
        <f>L31/L43</f>
        <v>0</v>
      </c>
      <c r="N31" s="156">
        <f>SUM(N32:N32)</f>
        <v>0</v>
      </c>
      <c r="O31" s="29">
        <f>N31/N43</f>
        <v>0</v>
      </c>
      <c r="P31" s="29">
        <v>0</v>
      </c>
    </row>
    <row r="32" spans="1:16" ht="12.75" hidden="1">
      <c r="A32" s="23" t="s">
        <v>42</v>
      </c>
      <c r="B32" s="300" t="s">
        <v>71</v>
      </c>
      <c r="C32" s="268"/>
      <c r="D32" s="268"/>
      <c r="E32" s="268"/>
      <c r="F32" s="268"/>
      <c r="G32" s="268"/>
      <c r="H32" s="268"/>
      <c r="I32" s="301"/>
      <c r="J32" s="148">
        <v>0</v>
      </c>
      <c r="K32" s="48">
        <f>J32/J43</f>
        <v>0</v>
      </c>
      <c r="L32" s="150">
        <v>0</v>
      </c>
      <c r="M32" s="48">
        <f>L32/L43</f>
        <v>0</v>
      </c>
      <c r="N32" s="150">
        <v>0</v>
      </c>
      <c r="O32" s="48">
        <f>N32/N43</f>
        <v>0</v>
      </c>
      <c r="P32" s="92">
        <v>0</v>
      </c>
    </row>
    <row r="33" spans="1:16" s="54" customFormat="1" ht="12.75">
      <c r="A33" s="40" t="s">
        <v>10</v>
      </c>
      <c r="B33" s="41" t="s">
        <v>91</v>
      </c>
      <c r="C33" s="39"/>
      <c r="D33" s="39"/>
      <c r="E33" s="39"/>
      <c r="F33" s="39"/>
      <c r="G33" s="39"/>
      <c r="H33" s="39"/>
      <c r="I33" s="42"/>
      <c r="J33" s="156">
        <f>SUM(J34:J34)</f>
        <v>1361.2</v>
      </c>
      <c r="K33" s="29">
        <f>J33/J43</f>
        <v>0.03222728617934301</v>
      </c>
      <c r="L33" s="156">
        <f>SUM(L34:L34)</f>
        <v>1149.9</v>
      </c>
      <c r="M33" s="29">
        <f>L33/L43</f>
        <v>0.030595791781521726</v>
      </c>
      <c r="N33" s="156">
        <f>SUM(N34:N34)</f>
        <v>969.6</v>
      </c>
      <c r="O33" s="29">
        <f>N33/N43</f>
        <v>0.0324875273493649</v>
      </c>
      <c r="P33" s="92">
        <v>0</v>
      </c>
    </row>
    <row r="34" spans="1:16" ht="12.75">
      <c r="A34" s="23" t="s">
        <v>11</v>
      </c>
      <c r="B34" s="13"/>
      <c r="C34" s="21" t="s">
        <v>88</v>
      </c>
      <c r="D34" s="21"/>
      <c r="E34" s="21"/>
      <c r="F34" s="21"/>
      <c r="G34" s="21"/>
      <c r="H34" s="21"/>
      <c r="I34" s="22"/>
      <c r="J34" s="148">
        <v>1361.2</v>
      </c>
      <c r="K34" s="48">
        <f>J34/J43</f>
        <v>0.03222728617934301</v>
      </c>
      <c r="L34" s="150">
        <v>1149.9</v>
      </c>
      <c r="M34" s="48">
        <f>L34/L43</f>
        <v>0.030595791781521726</v>
      </c>
      <c r="N34" s="150">
        <v>969.6</v>
      </c>
      <c r="O34" s="48">
        <f>N34/N43</f>
        <v>0.0324875273493649</v>
      </c>
      <c r="P34" s="92">
        <v>0</v>
      </c>
    </row>
    <row r="35" spans="1:16" s="54" customFormat="1" ht="15.75" customHeight="1">
      <c r="A35" s="40" t="s">
        <v>44</v>
      </c>
      <c r="B35" s="41" t="s">
        <v>45</v>
      </c>
      <c r="C35" s="39"/>
      <c r="D35" s="39"/>
      <c r="E35" s="39"/>
      <c r="F35" s="39"/>
      <c r="G35" s="39"/>
      <c r="H35" s="39"/>
      <c r="I35" s="42"/>
      <c r="J35" s="156">
        <f>SUM(J36:J36)</f>
        <v>0</v>
      </c>
      <c r="K35" s="29">
        <f>J35/J43</f>
        <v>0</v>
      </c>
      <c r="L35" s="156">
        <f>SUM(L36:L36)</f>
        <v>0</v>
      </c>
      <c r="M35" s="29">
        <f>L35/L43</f>
        <v>0</v>
      </c>
      <c r="N35" s="156">
        <f>SUM(N36:N36)</f>
        <v>72</v>
      </c>
      <c r="O35" s="29">
        <f>N35/N43</f>
        <v>0.002412440149705314</v>
      </c>
      <c r="P35" s="92">
        <v>0</v>
      </c>
    </row>
    <row r="36" spans="1:16" ht="21" customHeight="1">
      <c r="A36" s="23" t="s">
        <v>46</v>
      </c>
      <c r="B36" s="13"/>
      <c r="C36" s="21" t="s">
        <v>92</v>
      </c>
      <c r="D36" s="21"/>
      <c r="E36" s="21"/>
      <c r="F36" s="21"/>
      <c r="G36" s="21"/>
      <c r="H36" s="21"/>
      <c r="I36" s="22"/>
      <c r="J36" s="148">
        <v>0</v>
      </c>
      <c r="K36" s="48">
        <f>J36/J43</f>
        <v>0</v>
      </c>
      <c r="L36" s="150">
        <v>0</v>
      </c>
      <c r="M36" s="48">
        <f>L36/L43</f>
        <v>0</v>
      </c>
      <c r="N36" s="150">
        <v>72</v>
      </c>
      <c r="O36" s="48">
        <f>N36/N43</f>
        <v>0.002412440149705314</v>
      </c>
      <c r="P36" s="92">
        <v>0</v>
      </c>
    </row>
    <row r="37" spans="1:16" ht="21" customHeight="1" hidden="1">
      <c r="A37" s="71" t="s">
        <v>237</v>
      </c>
      <c r="B37" s="72" t="s">
        <v>238</v>
      </c>
      <c r="C37" s="73"/>
      <c r="D37" s="73"/>
      <c r="E37" s="73"/>
      <c r="F37" s="73"/>
      <c r="G37" s="73"/>
      <c r="H37" s="73"/>
      <c r="I37" s="74"/>
      <c r="J37" s="152">
        <f>J38</f>
        <v>0</v>
      </c>
      <c r="K37" s="29">
        <f>J37/J43</f>
        <v>0</v>
      </c>
      <c r="L37" s="152">
        <f>L38</f>
        <v>0</v>
      </c>
      <c r="M37" s="29">
        <f>L37/L43</f>
        <v>0</v>
      </c>
      <c r="N37" s="152">
        <f>N38</f>
        <v>0</v>
      </c>
      <c r="O37" s="29">
        <f>N37/N43</f>
        <v>0</v>
      </c>
      <c r="P37" s="92">
        <v>0</v>
      </c>
    </row>
    <row r="38" spans="1:16" ht="18" customHeight="1" hidden="1">
      <c r="A38" s="23" t="s">
        <v>239</v>
      </c>
      <c r="B38" s="41"/>
      <c r="C38" s="21" t="s">
        <v>240</v>
      </c>
      <c r="D38" s="39"/>
      <c r="E38" s="39"/>
      <c r="F38" s="39"/>
      <c r="G38" s="39"/>
      <c r="H38" s="39"/>
      <c r="I38" s="42"/>
      <c r="J38" s="148">
        <v>0</v>
      </c>
      <c r="K38" s="48">
        <f>J38/J43</f>
        <v>0</v>
      </c>
      <c r="L38" s="150">
        <v>0</v>
      </c>
      <c r="M38" s="48">
        <f>L38/L43</f>
        <v>0</v>
      </c>
      <c r="N38" s="150">
        <v>0</v>
      </c>
      <c r="O38" s="48">
        <f>N38/N43</f>
        <v>0</v>
      </c>
      <c r="P38" s="92">
        <v>0</v>
      </c>
    </row>
    <row r="39" spans="1:16" ht="12.75">
      <c r="A39" s="71" t="s">
        <v>241</v>
      </c>
      <c r="B39" s="41" t="s">
        <v>242</v>
      </c>
      <c r="C39" s="21"/>
      <c r="D39" s="39"/>
      <c r="E39" s="39"/>
      <c r="F39" s="39"/>
      <c r="G39" s="39"/>
      <c r="H39" s="39"/>
      <c r="I39" s="42"/>
      <c r="J39" s="152">
        <f>J40</f>
        <v>20</v>
      </c>
      <c r="K39" s="29">
        <f>J39/J43</f>
        <v>0.0004735128736312519</v>
      </c>
      <c r="L39" s="152">
        <f>L40</f>
        <v>0</v>
      </c>
      <c r="M39" s="29">
        <f>L39/L43</f>
        <v>0</v>
      </c>
      <c r="N39" s="152">
        <f>N40</f>
        <v>10.3</v>
      </c>
      <c r="O39" s="29">
        <f>N39/N43</f>
        <v>0.00034511296586062137</v>
      </c>
      <c r="P39" s="92">
        <v>0</v>
      </c>
    </row>
    <row r="40" spans="1:16" ht="12.75">
      <c r="A40" s="23" t="s">
        <v>243</v>
      </c>
      <c r="B40" s="41"/>
      <c r="C40" s="21" t="s">
        <v>244</v>
      </c>
      <c r="D40" s="39"/>
      <c r="E40" s="39"/>
      <c r="F40" s="39"/>
      <c r="G40" s="39"/>
      <c r="H40" s="39"/>
      <c r="I40" s="42"/>
      <c r="J40" s="148">
        <v>20</v>
      </c>
      <c r="K40" s="48">
        <f>J40/J43</f>
        <v>0.0004735128736312519</v>
      </c>
      <c r="L40" s="150">
        <v>0</v>
      </c>
      <c r="M40" s="48">
        <f>L40/L43</f>
        <v>0</v>
      </c>
      <c r="N40" s="150">
        <v>10.3</v>
      </c>
      <c r="O40" s="48">
        <f>N40/N43</f>
        <v>0.00034511296586062137</v>
      </c>
      <c r="P40" s="92">
        <v>0</v>
      </c>
    </row>
    <row r="41" spans="1:16" s="54" customFormat="1" ht="30.75" customHeight="1">
      <c r="A41" s="71" t="s">
        <v>286</v>
      </c>
      <c r="B41" s="269" t="s">
        <v>287</v>
      </c>
      <c r="C41" s="270"/>
      <c r="D41" s="270"/>
      <c r="E41" s="270"/>
      <c r="F41" s="270"/>
      <c r="G41" s="270"/>
      <c r="H41" s="270"/>
      <c r="I41" s="271"/>
      <c r="J41" s="152">
        <f>J42</f>
        <v>5177.5</v>
      </c>
      <c r="K41" s="112">
        <f>J41/J43</f>
        <v>0.12258064516129034</v>
      </c>
      <c r="L41" s="152">
        <f>L42</f>
        <v>5177.5</v>
      </c>
      <c r="M41" s="112">
        <f>L41/L43</f>
        <v>0.13775955469939014</v>
      </c>
      <c r="N41" s="152">
        <f>N42</f>
        <v>4500.7</v>
      </c>
      <c r="O41" s="112">
        <f>N41/N43</f>
        <v>0.15080096363581538</v>
      </c>
      <c r="P41" s="92">
        <v>0</v>
      </c>
    </row>
    <row r="42" spans="1:16" s="54" customFormat="1" ht="21.75" customHeight="1">
      <c r="A42" s="23" t="s">
        <v>288</v>
      </c>
      <c r="B42" s="200"/>
      <c r="C42" s="21" t="s">
        <v>289</v>
      </c>
      <c r="D42" s="39"/>
      <c r="E42" s="39"/>
      <c r="F42" s="39"/>
      <c r="G42" s="39"/>
      <c r="H42" s="39"/>
      <c r="I42" s="42"/>
      <c r="J42" s="160">
        <v>5177.5</v>
      </c>
      <c r="K42" s="111">
        <f>J42/J43</f>
        <v>0.12258064516129034</v>
      </c>
      <c r="L42" s="150">
        <v>5177.5</v>
      </c>
      <c r="M42" s="111">
        <f>L42/L43</f>
        <v>0.13775955469939014</v>
      </c>
      <c r="N42" s="150">
        <v>4500.7</v>
      </c>
      <c r="O42" s="111">
        <f>N42/N43</f>
        <v>0.15080096363581538</v>
      </c>
      <c r="P42" s="92">
        <v>0</v>
      </c>
    </row>
    <row r="43" spans="1:16" s="54" customFormat="1" ht="12.75">
      <c r="A43" s="41"/>
      <c r="B43" s="41" t="s">
        <v>20</v>
      </c>
      <c r="C43" s="39"/>
      <c r="D43" s="39"/>
      <c r="E43" s="39"/>
      <c r="F43" s="39"/>
      <c r="G43" s="39"/>
      <c r="H43" s="39"/>
      <c r="I43" s="42"/>
      <c r="J43" s="156">
        <f>SUM(J7+J17+J20+J24+J31+J33+J35+J15+J41)+J29+J37+J39</f>
        <v>42237.49999999999</v>
      </c>
      <c r="K43" s="82">
        <f>K7+K15+K17+K20+K24+K29+K31+K33+K35+K41+K38++K40</f>
        <v>1</v>
      </c>
      <c r="L43" s="156">
        <f>SUM(L7+L17+L20+L24+L31+L33+L35+L15+L41)+L29+L37+L39</f>
        <v>37583.600000000006</v>
      </c>
      <c r="M43" s="82">
        <f>SUM(M7+M17+M20+M24+M31+M33+M35+M15+M41)+M29+M37+M39</f>
        <v>0.9999999999999999</v>
      </c>
      <c r="N43" s="156">
        <f>SUM(N7+N17+N20+N24+N31+N33+N35+N15+N41)+N29+N37+N39</f>
        <v>29845.299999999996</v>
      </c>
      <c r="O43" s="112">
        <f>N43/N43</f>
        <v>1</v>
      </c>
      <c r="P43" s="29">
        <f>L43/N43</f>
        <v>1.259280355700898</v>
      </c>
    </row>
    <row r="44" spans="1:15" ht="12.75">
      <c r="A44" s="46"/>
      <c r="B44" s="46"/>
      <c r="C44" s="46"/>
      <c r="D44" s="46"/>
      <c r="E44" s="46"/>
      <c r="F44" s="46"/>
      <c r="G44" s="46"/>
      <c r="H44" s="46"/>
      <c r="I44" s="46"/>
      <c r="J44" s="51"/>
      <c r="K44" s="51"/>
      <c r="L44" s="51"/>
      <c r="M44" s="51"/>
      <c r="N44" s="51"/>
      <c r="O44" s="51"/>
    </row>
    <row r="45" spans="1:15" ht="12.75">
      <c r="A45" s="46"/>
      <c r="B45" s="46"/>
      <c r="C45" s="46"/>
      <c r="D45" s="46"/>
      <c r="E45" s="46"/>
      <c r="F45" s="46"/>
      <c r="G45" s="46"/>
      <c r="H45" s="46"/>
      <c r="I45" s="46"/>
      <c r="J45" s="51"/>
      <c r="K45" s="51"/>
      <c r="L45" s="51"/>
      <c r="M45" s="51"/>
      <c r="N45" s="51"/>
      <c r="O45" s="51"/>
    </row>
    <row r="46" spans="1:15" ht="12.75">
      <c r="A46" s="46"/>
      <c r="B46" s="46"/>
      <c r="C46" s="46"/>
      <c r="D46" s="46"/>
      <c r="E46" s="46"/>
      <c r="F46" s="46"/>
      <c r="G46" s="46"/>
      <c r="H46" s="46"/>
      <c r="I46" s="46"/>
      <c r="J46" s="51"/>
      <c r="K46" s="51"/>
      <c r="L46" s="51"/>
      <c r="M46" s="51"/>
      <c r="N46" s="51"/>
      <c r="O46" s="51"/>
    </row>
    <row r="47" spans="1:15" ht="12.75">
      <c r="A47" s="46"/>
      <c r="B47" s="46"/>
      <c r="C47" s="46"/>
      <c r="D47" s="46"/>
      <c r="E47" s="46"/>
      <c r="F47" s="46"/>
      <c r="G47" s="46"/>
      <c r="H47" s="46"/>
      <c r="I47" s="46"/>
      <c r="J47" s="51"/>
      <c r="K47" s="51"/>
      <c r="L47" s="51"/>
      <c r="M47" s="51"/>
      <c r="N47" s="51"/>
      <c r="O47" s="51"/>
    </row>
  </sheetData>
  <sheetProtection/>
  <mergeCells count="25">
    <mergeCell ref="B41:I41"/>
    <mergeCell ref="B30:I30"/>
    <mergeCell ref="B19:I19"/>
    <mergeCell ref="B15:I15"/>
    <mergeCell ref="B10:I10"/>
    <mergeCell ref="C16:I16"/>
    <mergeCell ref="B32:I32"/>
    <mergeCell ref="B14:I14"/>
    <mergeCell ref="C13:I13"/>
    <mergeCell ref="B9:I9"/>
    <mergeCell ref="N5:N6"/>
    <mergeCell ref="C12:I12"/>
    <mergeCell ref="B18:I18"/>
    <mergeCell ref="B11:I11"/>
    <mergeCell ref="B8:I8"/>
    <mergeCell ref="A2:P2"/>
    <mergeCell ref="A3:P3"/>
    <mergeCell ref="A5:A6"/>
    <mergeCell ref="B5:I6"/>
    <mergeCell ref="P5:P6"/>
    <mergeCell ref="J5:J6"/>
    <mergeCell ref="O5:O6"/>
    <mergeCell ref="L5:L6"/>
    <mergeCell ref="M5:M6"/>
    <mergeCell ref="K5:K6"/>
  </mergeCells>
  <printOptions/>
  <pageMargins left="0.7874015748031497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13.625" style="0" customWidth="1"/>
    <col min="2" max="2" width="38.00390625" style="0" customWidth="1"/>
    <col min="3" max="3" width="12.125" style="0" customWidth="1"/>
    <col min="4" max="4" width="11.875" style="0" customWidth="1"/>
    <col min="5" max="5" width="11.75390625" style="0" customWidth="1"/>
  </cols>
  <sheetData>
    <row r="1" spans="3:6" ht="15">
      <c r="C1" s="50"/>
      <c r="D1" s="50"/>
      <c r="E1" s="102" t="s">
        <v>86</v>
      </c>
      <c r="F1" s="50"/>
    </row>
    <row r="2" spans="3:6" ht="12.75">
      <c r="C2" s="24"/>
      <c r="D2" s="24"/>
      <c r="E2" s="24"/>
      <c r="F2" s="24"/>
    </row>
    <row r="3" spans="3:6" ht="12.75">
      <c r="C3" s="24"/>
      <c r="D3" s="24"/>
      <c r="E3" s="24"/>
      <c r="F3" s="24"/>
    </row>
    <row r="4" spans="3:6" ht="12.75">
      <c r="C4" s="15"/>
      <c r="D4" s="15"/>
      <c r="E4" s="15"/>
      <c r="F4" s="15"/>
    </row>
    <row r="6" spans="1:7" ht="12.75">
      <c r="A6" s="302" t="s">
        <v>49</v>
      </c>
      <c r="B6" s="302"/>
      <c r="C6" s="302"/>
      <c r="D6" s="302"/>
      <c r="E6" s="302"/>
      <c r="F6" s="24"/>
      <c r="G6" s="24"/>
    </row>
    <row r="7" spans="1:7" ht="12.75" customHeight="1">
      <c r="A7" s="303" t="s">
        <v>157</v>
      </c>
      <c r="B7" s="303"/>
      <c r="C7" s="303"/>
      <c r="D7" s="303"/>
      <c r="E7" s="303"/>
      <c r="F7" s="78"/>
      <c r="G7" s="78"/>
    </row>
    <row r="8" spans="1:7" ht="12.75">
      <c r="A8" s="302" t="s">
        <v>319</v>
      </c>
      <c r="B8" s="302"/>
      <c r="C8" s="302"/>
      <c r="D8" s="302"/>
      <c r="E8" s="302"/>
      <c r="F8" s="24"/>
      <c r="G8" s="24"/>
    </row>
    <row r="9" spans="1:7" ht="12.75">
      <c r="A9" s="16"/>
      <c r="B9" s="16"/>
      <c r="C9" s="16"/>
      <c r="D9" s="16"/>
      <c r="E9" s="16"/>
      <c r="F9" s="16"/>
      <c r="G9" s="16"/>
    </row>
    <row r="10" spans="1:7" ht="12.75">
      <c r="A10" s="16"/>
      <c r="B10" s="16"/>
      <c r="C10" s="16"/>
      <c r="D10" s="16"/>
      <c r="E10" s="16"/>
      <c r="F10" s="16"/>
      <c r="G10" s="16"/>
    </row>
    <row r="11" spans="1:7" ht="12.75">
      <c r="A11" s="16"/>
      <c r="B11" s="16"/>
      <c r="C11" s="16"/>
      <c r="D11" s="16"/>
      <c r="E11" s="16"/>
      <c r="F11" s="16"/>
      <c r="G11" s="16"/>
    </row>
    <row r="12" spans="4:5" ht="14.25" customHeight="1">
      <c r="D12" s="91"/>
      <c r="E12" s="89" t="s">
        <v>98</v>
      </c>
    </row>
    <row r="13" spans="1:5" ht="33.75" customHeight="1">
      <c r="A13" s="304" t="s">
        <v>167</v>
      </c>
      <c r="B13" s="275" t="s">
        <v>60</v>
      </c>
      <c r="C13" s="275" t="s">
        <v>293</v>
      </c>
      <c r="D13" s="275" t="s">
        <v>321</v>
      </c>
      <c r="E13" s="275" t="s">
        <v>114</v>
      </c>
    </row>
    <row r="14" spans="1:5" ht="33.75" customHeight="1">
      <c r="A14" s="305"/>
      <c r="B14" s="277"/>
      <c r="C14" s="277"/>
      <c r="D14" s="277"/>
      <c r="E14" s="277"/>
    </row>
    <row r="15" spans="1:5" ht="12.75">
      <c r="A15" s="1"/>
      <c r="B15" s="1" t="s">
        <v>99</v>
      </c>
      <c r="C15" s="10">
        <v>100</v>
      </c>
      <c r="D15" s="1"/>
      <c r="E15" s="2">
        <f>D15/C15</f>
        <v>0</v>
      </c>
    </row>
    <row r="16" spans="1:5" ht="39.75" customHeight="1">
      <c r="A16" s="109"/>
      <c r="B16" s="3"/>
      <c r="C16" s="101"/>
      <c r="D16" s="101"/>
      <c r="E16" s="2">
        <v>0</v>
      </c>
    </row>
    <row r="17" spans="1:5" ht="12.75" customHeight="1">
      <c r="A17" s="109"/>
      <c r="B17" s="3"/>
      <c r="C17" s="101"/>
      <c r="D17" s="101"/>
      <c r="E17" s="2"/>
    </row>
    <row r="18" spans="1:5" ht="12.75" customHeight="1">
      <c r="A18" s="1"/>
      <c r="B18" s="1" t="s">
        <v>61</v>
      </c>
      <c r="C18" s="10">
        <f>C16</f>
        <v>0</v>
      </c>
      <c r="D18" s="10">
        <f>D16</f>
        <v>0</v>
      </c>
      <c r="E18" s="2">
        <v>0</v>
      </c>
    </row>
    <row r="19" spans="1:5" ht="12.75" customHeight="1">
      <c r="A19" s="1"/>
      <c r="B19" s="1" t="s">
        <v>320</v>
      </c>
      <c r="C19" s="10">
        <f>C15-C18</f>
        <v>100</v>
      </c>
      <c r="D19" s="10">
        <f>D15-D18</f>
        <v>0</v>
      </c>
      <c r="E19" s="2"/>
    </row>
    <row r="20" spans="1:5" ht="12.75">
      <c r="A20" s="46"/>
      <c r="B20" s="46"/>
      <c r="C20" s="51"/>
      <c r="D20" s="51"/>
      <c r="E20" s="52"/>
    </row>
    <row r="21" spans="1:5" ht="12.75">
      <c r="A21" s="46"/>
      <c r="B21" s="46"/>
      <c r="C21" s="51"/>
      <c r="D21" s="51"/>
      <c r="E21" s="52"/>
    </row>
    <row r="22" spans="1:5" ht="12.75">
      <c r="A22" s="46"/>
      <c r="B22" s="46"/>
      <c r="C22" s="51"/>
      <c r="D22" s="51"/>
      <c r="E22" s="52"/>
    </row>
    <row r="25" spans="2:5" ht="12.75">
      <c r="B25" s="15"/>
      <c r="C25" s="24"/>
      <c r="D25" s="24"/>
      <c r="E25" s="24"/>
    </row>
  </sheetData>
  <sheetProtection/>
  <mergeCells count="8">
    <mergeCell ref="A6:E6"/>
    <mergeCell ref="A7:E7"/>
    <mergeCell ref="A8:E8"/>
    <mergeCell ref="A13:A14"/>
    <mergeCell ref="B13:B14"/>
    <mergeCell ref="C13:C14"/>
    <mergeCell ref="D13:D14"/>
    <mergeCell ref="E13:E14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0"/>
  <sheetViews>
    <sheetView view="pageBreakPreview" zoomScaleSheetLayoutView="100" zoomScalePageLayoutView="0" workbookViewId="0" topLeftCell="A1">
      <selection activeCell="A1" sqref="A1:F187"/>
    </sheetView>
  </sheetViews>
  <sheetFormatPr defaultColWidth="9.00390625" defaultRowHeight="12.75"/>
  <cols>
    <col min="1" max="1" width="52.625" style="0" customWidth="1"/>
    <col min="2" max="2" width="7.125" style="0" customWidth="1"/>
    <col min="3" max="3" width="10.75390625" style="117" customWidth="1"/>
    <col min="4" max="4" width="11.875" style="117" customWidth="1"/>
    <col min="5" max="5" width="9.875" style="0" customWidth="1"/>
    <col min="6" max="6" width="9.625" style="0" bestFit="1" customWidth="1"/>
  </cols>
  <sheetData>
    <row r="1" spans="4:6" ht="12.75" customHeight="1">
      <c r="D1" s="306" t="s">
        <v>77</v>
      </c>
      <c r="E1" s="306"/>
      <c r="F1" s="306"/>
    </row>
    <row r="2" spans="1:6" ht="12.75" customHeight="1">
      <c r="A2" s="296" t="s">
        <v>56</v>
      </c>
      <c r="B2" s="296"/>
      <c r="C2" s="296"/>
      <c r="D2" s="296"/>
      <c r="E2" s="296"/>
      <c r="F2" s="296"/>
    </row>
    <row r="3" spans="1:6" ht="12.75" customHeight="1">
      <c r="A3" s="296" t="s">
        <v>323</v>
      </c>
      <c r="B3" s="296"/>
      <c r="C3" s="296"/>
      <c r="D3" s="296"/>
      <c r="E3" s="296"/>
      <c r="F3" s="296"/>
    </row>
    <row r="4" spans="1:6" ht="12.75" customHeight="1">
      <c r="A4" s="296" t="s">
        <v>78</v>
      </c>
      <c r="B4" s="296"/>
      <c r="C4" s="296"/>
      <c r="D4" s="296"/>
      <c r="E4" s="296"/>
      <c r="F4" s="296"/>
    </row>
    <row r="5" spans="1:6" ht="10.5" customHeight="1">
      <c r="A5" s="25"/>
      <c r="B5" s="25"/>
      <c r="C5" s="118"/>
      <c r="D5" s="118"/>
      <c r="E5" s="81"/>
      <c r="F5" s="90" t="s">
        <v>0</v>
      </c>
    </row>
    <row r="6" spans="1:6" ht="51">
      <c r="A6" s="26" t="s">
        <v>22</v>
      </c>
      <c r="B6" s="26" t="s">
        <v>21</v>
      </c>
      <c r="C6" s="134" t="s">
        <v>294</v>
      </c>
      <c r="D6" s="134" t="s">
        <v>315</v>
      </c>
      <c r="E6" s="27" t="s">
        <v>115</v>
      </c>
      <c r="F6" s="27" t="s">
        <v>107</v>
      </c>
    </row>
    <row r="7" spans="1:6" ht="2.25" customHeight="1">
      <c r="A7" s="17"/>
      <c r="B7" s="26"/>
      <c r="C7" s="119"/>
      <c r="D7" s="119"/>
      <c r="E7" s="27"/>
      <c r="F7" s="4"/>
    </row>
    <row r="8" spans="1:8" ht="12.75">
      <c r="A8" s="8" t="s">
        <v>23</v>
      </c>
      <c r="B8" s="8"/>
      <c r="C8" s="164">
        <f>C9+C10+C13+C14+C16+C23+C26+C31+C34+C35+C36+C38+C40+C41+C42+C45+C46+C48+C51+C50+C49+C44</f>
        <v>9151.147999999997</v>
      </c>
      <c r="D8" s="164">
        <f>D9+D10+D13+D14+D16+D23+D26+D31+D34+D35+D36+D38+D40+D41+D42+D45+D46+D48+D51+D50+D49+D44</f>
        <v>8681.899999999996</v>
      </c>
      <c r="E8" s="29">
        <f aca="true" t="shared" si="0" ref="E8:E40">D8/C8</f>
        <v>0.9487224990788039</v>
      </c>
      <c r="F8" s="8">
        <f aca="true" t="shared" si="1" ref="F8:F40">C8-D8</f>
        <v>469.2480000000014</v>
      </c>
      <c r="G8" s="86"/>
      <c r="H8" s="86"/>
    </row>
    <row r="9" spans="1:6" ht="12.75">
      <c r="A9" s="125" t="s">
        <v>33</v>
      </c>
      <c r="B9" s="125">
        <v>211</v>
      </c>
      <c r="C9" s="168">
        <v>5139.4</v>
      </c>
      <c r="D9" s="170">
        <v>5056.7</v>
      </c>
      <c r="E9" s="48">
        <f t="shared" si="0"/>
        <v>0.9839086274662412</v>
      </c>
      <c r="F9" s="125">
        <f t="shared" si="1"/>
        <v>82.69999999999982</v>
      </c>
    </row>
    <row r="10" spans="1:6" ht="12.75" customHeight="1">
      <c r="A10" s="125" t="s">
        <v>24</v>
      </c>
      <c r="B10" s="125">
        <v>212</v>
      </c>
      <c r="C10" s="168">
        <f>C11</f>
        <v>0.4</v>
      </c>
      <c r="D10" s="123">
        <f>D11+D12</f>
        <v>0</v>
      </c>
      <c r="E10" s="48">
        <f t="shared" si="0"/>
        <v>0</v>
      </c>
      <c r="F10" s="125">
        <f t="shared" si="1"/>
        <v>0.4</v>
      </c>
    </row>
    <row r="11" spans="1:6" ht="13.5" customHeight="1">
      <c r="A11" s="87" t="s">
        <v>25</v>
      </c>
      <c r="B11" s="87"/>
      <c r="C11" s="165">
        <v>0.4</v>
      </c>
      <c r="D11" s="171">
        <v>0</v>
      </c>
      <c r="E11" s="88">
        <f t="shared" si="0"/>
        <v>0</v>
      </c>
      <c r="F11" s="172">
        <f>C11-D11</f>
        <v>0.4</v>
      </c>
    </row>
    <row r="12" spans="1:6" ht="13.5" customHeight="1" hidden="1">
      <c r="A12" s="87" t="s">
        <v>190</v>
      </c>
      <c r="B12" s="87"/>
      <c r="C12" s="165"/>
      <c r="D12" s="171"/>
      <c r="E12" s="88"/>
      <c r="F12" s="172"/>
    </row>
    <row r="13" spans="1:6" ht="12.75">
      <c r="A13" s="125" t="s">
        <v>80</v>
      </c>
      <c r="B13" s="125">
        <v>213</v>
      </c>
      <c r="C13" s="168">
        <v>1552.1</v>
      </c>
      <c r="D13" s="170">
        <v>1448.5</v>
      </c>
      <c r="E13" s="48">
        <f t="shared" si="0"/>
        <v>0.9332517234714258</v>
      </c>
      <c r="F13" s="125">
        <f t="shared" si="1"/>
        <v>103.59999999999991</v>
      </c>
    </row>
    <row r="14" spans="1:6" ht="12.75">
      <c r="A14" s="125" t="s">
        <v>79</v>
      </c>
      <c r="B14" s="125">
        <v>221</v>
      </c>
      <c r="C14" s="168">
        <v>85.5</v>
      </c>
      <c r="D14" s="123">
        <v>82.8</v>
      </c>
      <c r="E14" s="48">
        <f t="shared" si="0"/>
        <v>0.968421052631579</v>
      </c>
      <c r="F14" s="125">
        <f t="shared" si="1"/>
        <v>2.700000000000003</v>
      </c>
    </row>
    <row r="15" spans="1:7" ht="12.75" hidden="1">
      <c r="A15" s="125" t="s">
        <v>26</v>
      </c>
      <c r="B15" s="125">
        <v>222</v>
      </c>
      <c r="C15" s="168">
        <v>0</v>
      </c>
      <c r="D15" s="170"/>
      <c r="E15" s="48">
        <v>0</v>
      </c>
      <c r="F15" s="125">
        <f t="shared" si="1"/>
        <v>0</v>
      </c>
      <c r="G15" s="93"/>
    </row>
    <row r="16" spans="1:6" ht="12.75">
      <c r="A16" s="125" t="s">
        <v>27</v>
      </c>
      <c r="B16" s="125">
        <v>223</v>
      </c>
      <c r="C16" s="168">
        <f>C18+C19+C20+C21+C22+C17</f>
        <v>779.0450000000001</v>
      </c>
      <c r="D16" s="168">
        <f>D18+D19+D20+D21+D22+D17</f>
        <v>761.7</v>
      </c>
      <c r="E16" s="48">
        <f t="shared" si="0"/>
        <v>0.9777355608469344</v>
      </c>
      <c r="F16" s="125">
        <f t="shared" si="1"/>
        <v>17.345000000000027</v>
      </c>
    </row>
    <row r="17" spans="1:6" ht="12" customHeight="1" hidden="1">
      <c r="A17" s="87" t="s">
        <v>205</v>
      </c>
      <c r="B17" s="87"/>
      <c r="C17" s="165"/>
      <c r="D17" s="120"/>
      <c r="E17" s="88" t="e">
        <f t="shared" si="0"/>
        <v>#DIV/0!</v>
      </c>
      <c r="F17" s="87">
        <f t="shared" si="1"/>
        <v>0</v>
      </c>
    </row>
    <row r="18" spans="1:6" ht="12.75">
      <c r="A18" s="31" t="s">
        <v>192</v>
      </c>
      <c r="B18" s="125"/>
      <c r="C18" s="165">
        <v>268.1</v>
      </c>
      <c r="D18" s="120">
        <v>250.8</v>
      </c>
      <c r="E18" s="88">
        <f t="shared" si="0"/>
        <v>0.9354718388660948</v>
      </c>
      <c r="F18" s="87">
        <f t="shared" si="1"/>
        <v>17.30000000000001</v>
      </c>
    </row>
    <row r="19" spans="1:6" ht="12.75">
      <c r="A19" s="31" t="s">
        <v>162</v>
      </c>
      <c r="B19" s="125"/>
      <c r="C19" s="165">
        <v>499.878</v>
      </c>
      <c r="D19" s="120">
        <v>499.8</v>
      </c>
      <c r="E19" s="88">
        <f>D19/C19</f>
        <v>0.9998439619267102</v>
      </c>
      <c r="F19" s="87">
        <f>C19-D19</f>
        <v>0.07799999999997453</v>
      </c>
    </row>
    <row r="20" spans="1:6" ht="12.75">
      <c r="A20" s="31" t="s">
        <v>193</v>
      </c>
      <c r="B20" s="125"/>
      <c r="C20" s="165">
        <v>11.067</v>
      </c>
      <c r="D20" s="120">
        <v>11.1</v>
      </c>
      <c r="E20" s="88">
        <f>D20/C20</f>
        <v>1.0029818378964488</v>
      </c>
      <c r="F20" s="87">
        <f>C20-D20</f>
        <v>-0.032999999999999474</v>
      </c>
    </row>
    <row r="21" spans="1:6" ht="12.75" hidden="1">
      <c r="A21" s="31" t="s">
        <v>194</v>
      </c>
      <c r="B21" s="125"/>
      <c r="C21" s="165"/>
      <c r="D21" s="120"/>
      <c r="E21" s="88" t="e">
        <f>D21/C21</f>
        <v>#DIV/0!</v>
      </c>
      <c r="F21" s="87">
        <f>C21-D21</f>
        <v>0</v>
      </c>
    </row>
    <row r="22" spans="1:6" ht="12.75" hidden="1">
      <c r="A22" s="31" t="s">
        <v>263</v>
      </c>
      <c r="B22" s="125"/>
      <c r="C22" s="165"/>
      <c r="D22" s="120"/>
      <c r="E22" s="88" t="e">
        <f>D22/C22</f>
        <v>#DIV/0!</v>
      </c>
      <c r="F22" s="87">
        <f>C22-D22</f>
        <v>0</v>
      </c>
    </row>
    <row r="23" spans="1:6" s="132" customFormat="1" ht="12.75">
      <c r="A23" s="173" t="s">
        <v>81</v>
      </c>
      <c r="B23" s="173">
        <v>225</v>
      </c>
      <c r="C23" s="174">
        <f>C24+C25</f>
        <v>149.1</v>
      </c>
      <c r="D23" s="173">
        <f>D24+D25</f>
        <v>139.9</v>
      </c>
      <c r="E23" s="175">
        <f t="shared" si="0"/>
        <v>0.9382964453386989</v>
      </c>
      <c r="F23" s="173">
        <f t="shared" si="1"/>
        <v>9.199999999999989</v>
      </c>
    </row>
    <row r="24" spans="1:6" s="30" customFormat="1" ht="12.75">
      <c r="A24" s="176" t="s">
        <v>278</v>
      </c>
      <c r="B24" s="176"/>
      <c r="C24" s="177">
        <v>149.1</v>
      </c>
      <c r="D24" s="120">
        <v>139.9</v>
      </c>
      <c r="E24" s="88">
        <f t="shared" si="0"/>
        <v>0.9382964453386989</v>
      </c>
      <c r="F24" s="87">
        <f t="shared" si="1"/>
        <v>9.199999999999989</v>
      </c>
    </row>
    <row r="25" spans="1:6" s="30" customFormat="1" ht="12.75" hidden="1">
      <c r="A25" s="176" t="s">
        <v>262</v>
      </c>
      <c r="B25" s="176"/>
      <c r="C25" s="174">
        <v>0</v>
      </c>
      <c r="D25" s="170">
        <v>0</v>
      </c>
      <c r="E25" s="88">
        <v>0</v>
      </c>
      <c r="F25" s="125">
        <f t="shared" si="1"/>
        <v>0</v>
      </c>
    </row>
    <row r="26" spans="1:6" ht="12.75">
      <c r="A26" s="173" t="s">
        <v>82</v>
      </c>
      <c r="B26" s="173">
        <v>226</v>
      </c>
      <c r="C26" s="174">
        <f>C27+C28+C29+C30</f>
        <v>195.9</v>
      </c>
      <c r="D26" s="123">
        <f>D27+D28+D29+D30</f>
        <v>191.4</v>
      </c>
      <c r="E26" s="48">
        <f t="shared" si="0"/>
        <v>0.9770290964777948</v>
      </c>
      <c r="F26" s="125">
        <f t="shared" si="1"/>
        <v>4.5</v>
      </c>
    </row>
    <row r="27" spans="1:6" s="30" customFormat="1" ht="12.75" hidden="1">
      <c r="A27" s="178" t="s">
        <v>296</v>
      </c>
      <c r="B27" s="176"/>
      <c r="C27" s="177"/>
      <c r="D27" s="84"/>
      <c r="E27" s="88" t="e">
        <f t="shared" si="0"/>
        <v>#DIV/0!</v>
      </c>
      <c r="F27" s="125">
        <f t="shared" si="1"/>
        <v>0</v>
      </c>
    </row>
    <row r="28" spans="1:6" s="30" customFormat="1" ht="12.75" hidden="1">
      <c r="A28" s="178" t="s">
        <v>277</v>
      </c>
      <c r="B28" s="176"/>
      <c r="C28" s="177"/>
      <c r="D28" s="120">
        <v>0</v>
      </c>
      <c r="E28" s="88" t="e">
        <f t="shared" si="0"/>
        <v>#DIV/0!</v>
      </c>
      <c r="F28" s="125">
        <f t="shared" si="1"/>
        <v>0</v>
      </c>
    </row>
    <row r="29" spans="1:6" s="30" customFormat="1" ht="12.75" hidden="1">
      <c r="A29" s="178" t="s">
        <v>218</v>
      </c>
      <c r="B29" s="176"/>
      <c r="C29" s="177">
        <v>0</v>
      </c>
      <c r="D29" s="120">
        <v>0</v>
      </c>
      <c r="E29" s="88" t="e">
        <f t="shared" si="0"/>
        <v>#DIV/0!</v>
      </c>
      <c r="F29" s="125">
        <f t="shared" si="1"/>
        <v>0</v>
      </c>
    </row>
    <row r="30" spans="1:6" s="30" customFormat="1" ht="12.75">
      <c r="A30" s="178" t="s">
        <v>176</v>
      </c>
      <c r="B30" s="176"/>
      <c r="C30" s="177">
        <v>195.9</v>
      </c>
      <c r="D30" s="120">
        <v>191.4</v>
      </c>
      <c r="E30" s="88">
        <f t="shared" si="0"/>
        <v>0.9770290964777948</v>
      </c>
      <c r="F30" s="125">
        <f>C30-D30</f>
        <v>4.5</v>
      </c>
    </row>
    <row r="31" spans="1:6" s="30" customFormat="1" ht="12" customHeight="1">
      <c r="A31" s="179" t="s">
        <v>271</v>
      </c>
      <c r="B31" s="176">
        <v>227</v>
      </c>
      <c r="C31" s="177">
        <v>14.7</v>
      </c>
      <c r="D31" s="120">
        <v>5.4</v>
      </c>
      <c r="E31" s="88">
        <f t="shared" si="0"/>
        <v>0.3673469387755102</v>
      </c>
      <c r="F31" s="125">
        <f>C31-D31</f>
        <v>9.299999999999999</v>
      </c>
    </row>
    <row r="32" spans="1:6" s="30" customFormat="1" ht="26.25" customHeight="1" hidden="1">
      <c r="A32" s="98" t="s">
        <v>151</v>
      </c>
      <c r="B32" s="125">
        <v>241</v>
      </c>
      <c r="C32" s="168"/>
      <c r="D32" s="170"/>
      <c r="E32" s="48" t="e">
        <f t="shared" si="0"/>
        <v>#DIV/0!</v>
      </c>
      <c r="F32" s="125">
        <f t="shared" si="1"/>
        <v>0</v>
      </c>
    </row>
    <row r="33" spans="1:6" s="30" customFormat="1" ht="26.25" customHeight="1" hidden="1">
      <c r="A33" s="98" t="s">
        <v>224</v>
      </c>
      <c r="B33" s="125">
        <v>242</v>
      </c>
      <c r="C33" s="168"/>
      <c r="D33" s="170"/>
      <c r="E33" s="48" t="e">
        <f>D33/C33</f>
        <v>#DIV/0!</v>
      </c>
      <c r="F33" s="125">
        <f>C33-D33</f>
        <v>0</v>
      </c>
    </row>
    <row r="34" spans="1:6" s="30" customFormat="1" ht="37.5" customHeight="1">
      <c r="A34" s="162" t="s">
        <v>272</v>
      </c>
      <c r="B34" s="125">
        <v>246</v>
      </c>
      <c r="C34" s="168">
        <v>40</v>
      </c>
      <c r="D34" s="170">
        <v>40</v>
      </c>
      <c r="E34" s="48">
        <f>D34/C34</f>
        <v>1</v>
      </c>
      <c r="F34" s="125">
        <f>C34-D34</f>
        <v>0</v>
      </c>
    </row>
    <row r="35" spans="1:6" s="30" customFormat="1" ht="25.5" customHeight="1">
      <c r="A35" s="98" t="s">
        <v>106</v>
      </c>
      <c r="B35" s="125">
        <v>251</v>
      </c>
      <c r="C35" s="168">
        <v>122</v>
      </c>
      <c r="D35" s="170">
        <v>121.4</v>
      </c>
      <c r="E35" s="48">
        <f t="shared" si="0"/>
        <v>0.9950819672131148</v>
      </c>
      <c r="F35" s="125">
        <f t="shared" si="1"/>
        <v>0.5999999999999943</v>
      </c>
    </row>
    <row r="36" spans="1:6" s="30" customFormat="1" ht="25.5" customHeight="1">
      <c r="A36" s="201" t="s">
        <v>297</v>
      </c>
      <c r="B36" s="125">
        <v>264</v>
      </c>
      <c r="C36" s="168">
        <f>C37</f>
        <v>40</v>
      </c>
      <c r="D36" s="168">
        <f>D37</f>
        <v>40</v>
      </c>
      <c r="E36" s="88">
        <f t="shared" si="0"/>
        <v>1</v>
      </c>
      <c r="F36" s="87">
        <f t="shared" si="1"/>
        <v>0</v>
      </c>
    </row>
    <row r="37" spans="1:6" s="30" customFormat="1" ht="15" customHeight="1">
      <c r="A37" s="201" t="s">
        <v>298</v>
      </c>
      <c r="B37" s="125"/>
      <c r="C37" s="168">
        <v>40</v>
      </c>
      <c r="D37" s="123">
        <v>40</v>
      </c>
      <c r="E37" s="88">
        <f t="shared" si="0"/>
        <v>1</v>
      </c>
      <c r="F37" s="87">
        <f t="shared" si="1"/>
        <v>0</v>
      </c>
    </row>
    <row r="38" spans="1:6" s="30" customFormat="1" ht="36.75" customHeight="1">
      <c r="A38" s="201" t="s">
        <v>299</v>
      </c>
      <c r="B38" s="125">
        <v>265</v>
      </c>
      <c r="C38" s="168">
        <f>C39</f>
        <v>12.925</v>
      </c>
      <c r="D38" s="168">
        <v>12.8</v>
      </c>
      <c r="E38" s="88">
        <f>D38/C38</f>
        <v>0.9903288201160542</v>
      </c>
      <c r="F38" s="87">
        <f>C38-D38</f>
        <v>0.125</v>
      </c>
    </row>
    <row r="39" spans="1:6" s="30" customFormat="1" ht="15" customHeight="1">
      <c r="A39" s="201" t="s">
        <v>300</v>
      </c>
      <c r="B39" s="125"/>
      <c r="C39" s="168">
        <v>12.925</v>
      </c>
      <c r="D39" s="170">
        <v>12.8</v>
      </c>
      <c r="E39" s="88">
        <f>D39/C39</f>
        <v>0.9903288201160542</v>
      </c>
      <c r="F39" s="87">
        <f>C39-D39</f>
        <v>0.125</v>
      </c>
    </row>
    <row r="40" spans="1:6" s="30" customFormat="1" ht="25.5" customHeight="1">
      <c r="A40" s="3" t="s">
        <v>284</v>
      </c>
      <c r="B40" s="125">
        <v>266</v>
      </c>
      <c r="C40" s="168">
        <v>178.478</v>
      </c>
      <c r="D40" s="170">
        <v>173.4</v>
      </c>
      <c r="E40" s="48">
        <f t="shared" si="0"/>
        <v>0.9715483140779255</v>
      </c>
      <c r="F40" s="125">
        <f t="shared" si="1"/>
        <v>5.078000000000003</v>
      </c>
    </row>
    <row r="41" spans="1:6" ht="12.75">
      <c r="A41" s="125" t="s">
        <v>264</v>
      </c>
      <c r="B41" s="125">
        <v>291</v>
      </c>
      <c r="C41" s="168">
        <v>25.8</v>
      </c>
      <c r="D41" s="123">
        <v>16.2</v>
      </c>
      <c r="E41" s="48">
        <f>D41/C41</f>
        <v>0.627906976744186</v>
      </c>
      <c r="F41" s="125">
        <f>C41-D41</f>
        <v>9.600000000000001</v>
      </c>
    </row>
    <row r="42" spans="1:6" s="49" customFormat="1" ht="25.5">
      <c r="A42" s="179" t="s">
        <v>265</v>
      </c>
      <c r="B42" s="125">
        <v>292</v>
      </c>
      <c r="C42" s="168">
        <v>3</v>
      </c>
      <c r="D42" s="168">
        <v>0</v>
      </c>
      <c r="E42" s="48">
        <f>D42/C42</f>
        <v>0</v>
      </c>
      <c r="F42" s="125">
        <f>C42-D42</f>
        <v>3</v>
      </c>
    </row>
    <row r="43" spans="1:6" s="49" customFormat="1" ht="12.75" hidden="1">
      <c r="A43" s="125" t="s">
        <v>266</v>
      </c>
      <c r="B43" s="125">
        <v>296</v>
      </c>
      <c r="C43" s="168"/>
      <c r="D43" s="170"/>
      <c r="E43" s="48" t="e">
        <f>D43/C43</f>
        <v>#DIV/0!</v>
      </c>
      <c r="F43" s="125">
        <f>C43-D43</f>
        <v>0</v>
      </c>
    </row>
    <row r="44" spans="1:6" ht="22.5" customHeight="1">
      <c r="A44" s="98" t="s">
        <v>267</v>
      </c>
      <c r="B44" s="125">
        <v>297</v>
      </c>
      <c r="C44" s="165">
        <v>10</v>
      </c>
      <c r="D44" s="84">
        <v>9.9</v>
      </c>
      <c r="E44" s="88">
        <f>D44/C44</f>
        <v>0.99</v>
      </c>
      <c r="F44" s="125">
        <f>C44-D44</f>
        <v>0.09999999999999964</v>
      </c>
    </row>
    <row r="45" spans="1:6" ht="15.75" customHeight="1">
      <c r="A45" s="87" t="s">
        <v>301</v>
      </c>
      <c r="B45" s="125">
        <v>200</v>
      </c>
      <c r="C45" s="165">
        <v>100</v>
      </c>
      <c r="D45" s="84"/>
      <c r="E45" s="88"/>
      <c r="F45" s="125"/>
    </row>
    <row r="46" spans="1:6" ht="12.75">
      <c r="A46" s="125" t="s">
        <v>29</v>
      </c>
      <c r="B46" s="125">
        <v>310</v>
      </c>
      <c r="C46" s="168">
        <f>SUM(C47:C47)</f>
        <v>375.7</v>
      </c>
      <c r="D46" s="123">
        <f>SUM(D47:D47)</f>
        <v>300.5</v>
      </c>
      <c r="E46" s="48">
        <v>0</v>
      </c>
      <c r="F46" s="125">
        <f aca="true" t="shared" si="2" ref="F46:F52">C46-D46</f>
        <v>75.19999999999999</v>
      </c>
    </row>
    <row r="47" spans="1:6" s="30" customFormat="1" ht="12.75">
      <c r="A47" s="87" t="s">
        <v>30</v>
      </c>
      <c r="B47" s="87"/>
      <c r="C47" s="165">
        <v>375.7</v>
      </c>
      <c r="D47" s="84">
        <v>300.5</v>
      </c>
      <c r="E47" s="88">
        <v>0</v>
      </c>
      <c r="F47" s="125">
        <f t="shared" si="2"/>
        <v>75.19999999999999</v>
      </c>
    </row>
    <row r="48" spans="1:6" ht="12.75">
      <c r="A48" s="125" t="s">
        <v>268</v>
      </c>
      <c r="B48" s="125">
        <v>343</v>
      </c>
      <c r="C48" s="168">
        <v>65.6</v>
      </c>
      <c r="D48" s="123">
        <v>19.9</v>
      </c>
      <c r="E48" s="48">
        <f>D48/C48</f>
        <v>0.30335365853658536</v>
      </c>
      <c r="F48" s="125">
        <f t="shared" si="2"/>
        <v>45.699999999999996</v>
      </c>
    </row>
    <row r="49" spans="1:6" ht="12.75">
      <c r="A49" s="163" t="s">
        <v>274</v>
      </c>
      <c r="B49" s="125">
        <v>344</v>
      </c>
      <c r="C49" s="168">
        <v>69.9</v>
      </c>
      <c r="D49" s="123">
        <v>69.9</v>
      </c>
      <c r="E49" s="48"/>
      <c r="F49" s="125"/>
    </row>
    <row r="50" spans="1:6" ht="22.5" customHeight="1">
      <c r="A50" s="163" t="s">
        <v>269</v>
      </c>
      <c r="B50" s="125">
        <v>345</v>
      </c>
      <c r="C50" s="165">
        <v>4.8</v>
      </c>
      <c r="D50" s="120">
        <v>4.8</v>
      </c>
      <c r="E50" s="88">
        <f>D50/C50</f>
        <v>1</v>
      </c>
      <c r="F50" s="125">
        <f t="shared" si="2"/>
        <v>0</v>
      </c>
    </row>
    <row r="51" spans="1:6" ht="25.5">
      <c r="A51" s="98" t="s">
        <v>270</v>
      </c>
      <c r="B51" s="125">
        <v>346</v>
      </c>
      <c r="C51" s="165">
        <v>186.8</v>
      </c>
      <c r="D51" s="120">
        <v>186.7</v>
      </c>
      <c r="E51" s="88">
        <f>D51/C51</f>
        <v>0.9994646680942183</v>
      </c>
      <c r="F51" s="125">
        <f t="shared" si="2"/>
        <v>0.10000000000002274</v>
      </c>
    </row>
    <row r="52" spans="1:6" ht="23.25" customHeight="1" hidden="1">
      <c r="A52" s="87"/>
      <c r="B52" s="125">
        <v>349</v>
      </c>
      <c r="C52" s="165">
        <v>9</v>
      </c>
      <c r="D52" s="120">
        <v>0</v>
      </c>
      <c r="E52" s="88">
        <f>D52/C52</f>
        <v>0</v>
      </c>
      <c r="F52" s="125">
        <f t="shared" si="2"/>
        <v>9</v>
      </c>
    </row>
    <row r="53" spans="1:8" s="43" customFormat="1" ht="15">
      <c r="A53" s="5" t="s">
        <v>66</v>
      </c>
      <c r="B53" s="5"/>
      <c r="C53" s="166">
        <f>C54+C55+C60+C56+C58+C59+C57</f>
        <v>286.2</v>
      </c>
      <c r="D53" s="166">
        <f>D54+D55+D60+D56+D58+D59+D57</f>
        <v>286.2</v>
      </c>
      <c r="E53" s="38">
        <f aca="true" t="shared" si="3" ref="E53:E60">D53/C53</f>
        <v>1</v>
      </c>
      <c r="F53" s="5">
        <f aca="true" t="shared" si="4" ref="F53:F60">C53-D53</f>
        <v>0</v>
      </c>
      <c r="G53" s="113"/>
      <c r="H53" s="113"/>
    </row>
    <row r="54" spans="1:6" ht="12.75">
      <c r="A54" s="11" t="s">
        <v>50</v>
      </c>
      <c r="B54" s="125">
        <v>211</v>
      </c>
      <c r="C54" s="180">
        <v>203.4</v>
      </c>
      <c r="D54" s="181">
        <v>203.4</v>
      </c>
      <c r="E54" s="14">
        <f t="shared" si="3"/>
        <v>1</v>
      </c>
      <c r="F54" s="11">
        <f t="shared" si="4"/>
        <v>0</v>
      </c>
    </row>
    <row r="55" spans="1:6" ht="12.75">
      <c r="A55" s="125" t="s">
        <v>80</v>
      </c>
      <c r="B55" s="125">
        <v>213</v>
      </c>
      <c r="C55" s="180">
        <v>60.2</v>
      </c>
      <c r="D55" s="181">
        <v>60.2</v>
      </c>
      <c r="E55" s="14">
        <f t="shared" si="3"/>
        <v>1</v>
      </c>
      <c r="F55" s="11">
        <f t="shared" si="4"/>
        <v>0</v>
      </c>
    </row>
    <row r="56" spans="1:6" ht="12.75">
      <c r="A56" s="125" t="s">
        <v>79</v>
      </c>
      <c r="B56" s="125">
        <v>221</v>
      </c>
      <c r="C56" s="168">
        <v>1</v>
      </c>
      <c r="D56" s="123">
        <v>1</v>
      </c>
      <c r="E56" s="48">
        <f t="shared" si="3"/>
        <v>1</v>
      </c>
      <c r="F56" s="125">
        <f t="shared" si="4"/>
        <v>0</v>
      </c>
    </row>
    <row r="57" spans="1:6" ht="12.75">
      <c r="A57" s="125" t="s">
        <v>82</v>
      </c>
      <c r="B57" s="173">
        <v>226</v>
      </c>
      <c r="C57" s="168">
        <v>2.2</v>
      </c>
      <c r="D57" s="123">
        <v>2.2</v>
      </c>
      <c r="E57" s="48">
        <f t="shared" si="3"/>
        <v>1</v>
      </c>
      <c r="F57" s="125">
        <f t="shared" si="4"/>
        <v>0</v>
      </c>
    </row>
    <row r="58" spans="1:6" ht="12.75" hidden="1">
      <c r="A58" s="125" t="s">
        <v>82</v>
      </c>
      <c r="B58" s="125">
        <v>226</v>
      </c>
      <c r="C58" s="168">
        <v>0</v>
      </c>
      <c r="D58" s="123"/>
      <c r="E58" s="48" t="e">
        <f t="shared" si="3"/>
        <v>#DIV/0!</v>
      </c>
      <c r="F58" s="125">
        <f t="shared" si="4"/>
        <v>0</v>
      </c>
    </row>
    <row r="59" spans="1:6" ht="12.75" hidden="1">
      <c r="A59" s="125" t="s">
        <v>225</v>
      </c>
      <c r="B59" s="125">
        <v>310</v>
      </c>
      <c r="C59" s="180"/>
      <c r="D59" s="181"/>
      <c r="E59" s="14" t="e">
        <f>D59/C59</f>
        <v>#DIV/0!</v>
      </c>
      <c r="F59" s="11">
        <f>C59-D59</f>
        <v>0</v>
      </c>
    </row>
    <row r="60" spans="1:6" ht="25.5">
      <c r="A60" s="98" t="s">
        <v>270</v>
      </c>
      <c r="B60" s="125">
        <v>346</v>
      </c>
      <c r="C60" s="180">
        <v>19.4</v>
      </c>
      <c r="D60" s="181">
        <v>19.4</v>
      </c>
      <c r="E60" s="14">
        <f t="shared" si="3"/>
        <v>1</v>
      </c>
      <c r="F60" s="11">
        <f t="shared" si="4"/>
        <v>0</v>
      </c>
    </row>
    <row r="61" spans="1:6" ht="4.5" customHeight="1">
      <c r="A61" s="87"/>
      <c r="B61" s="125"/>
      <c r="C61" s="165"/>
      <c r="D61" s="120"/>
      <c r="E61" s="88"/>
      <c r="F61" s="125"/>
    </row>
    <row r="62" spans="1:8" s="43" customFormat="1" ht="26.25">
      <c r="A62" s="4" t="s">
        <v>219</v>
      </c>
      <c r="B62" s="5"/>
      <c r="C62" s="166">
        <f>C66+C63+C65+C67+C68+C64</f>
        <v>6.8</v>
      </c>
      <c r="D62" s="166">
        <f>D66+D63+D65+D67+D68+D64</f>
        <v>0</v>
      </c>
      <c r="E62" s="38">
        <f>D62/C62</f>
        <v>0</v>
      </c>
      <c r="F62" s="5">
        <f aca="true" t="shared" si="5" ref="F62:F68">C62-D62</f>
        <v>6.8</v>
      </c>
      <c r="G62" s="113"/>
      <c r="H62" s="113"/>
    </row>
    <row r="63" spans="1:7" ht="12.75" hidden="1">
      <c r="A63" s="125" t="s">
        <v>26</v>
      </c>
      <c r="B63" s="125">
        <v>222</v>
      </c>
      <c r="C63" s="168"/>
      <c r="D63" s="170"/>
      <c r="E63" s="48">
        <v>0</v>
      </c>
      <c r="F63" s="125">
        <f t="shared" si="5"/>
        <v>0</v>
      </c>
      <c r="G63" s="93"/>
    </row>
    <row r="64" spans="1:7" ht="12.75" hidden="1">
      <c r="A64" s="173" t="s">
        <v>81</v>
      </c>
      <c r="B64" s="125">
        <v>225</v>
      </c>
      <c r="C64" s="168"/>
      <c r="D64" s="170"/>
      <c r="E64" s="48"/>
      <c r="F64" s="125"/>
      <c r="G64" s="93"/>
    </row>
    <row r="65" spans="1:6" ht="14.25" customHeight="1" hidden="1">
      <c r="A65" s="125" t="s">
        <v>82</v>
      </c>
      <c r="B65" s="125">
        <v>226</v>
      </c>
      <c r="C65" s="168"/>
      <c r="D65" s="123"/>
      <c r="E65" s="48" t="e">
        <f>D65/C65</f>
        <v>#DIV/0!</v>
      </c>
      <c r="F65" s="125">
        <f t="shared" si="5"/>
        <v>0</v>
      </c>
    </row>
    <row r="66" spans="1:6" ht="12.75">
      <c r="A66" s="125" t="s">
        <v>266</v>
      </c>
      <c r="B66" s="125">
        <v>296</v>
      </c>
      <c r="C66" s="180">
        <v>6.8</v>
      </c>
      <c r="D66" s="181"/>
      <c r="E66" s="14">
        <f>D66/C66</f>
        <v>0</v>
      </c>
      <c r="F66" s="11">
        <f t="shared" si="5"/>
        <v>6.8</v>
      </c>
    </row>
    <row r="67" spans="1:6" ht="18.75" customHeight="1" hidden="1">
      <c r="A67" s="125" t="s">
        <v>225</v>
      </c>
      <c r="B67" s="125">
        <v>310</v>
      </c>
      <c r="C67" s="180"/>
      <c r="D67" s="181"/>
      <c r="E67" s="14" t="e">
        <f>D67/C67</f>
        <v>#DIV/0!</v>
      </c>
      <c r="F67" s="11">
        <f t="shared" si="5"/>
        <v>0</v>
      </c>
    </row>
    <row r="68" spans="1:6" ht="16.5" customHeight="1" hidden="1">
      <c r="A68" s="125" t="s">
        <v>31</v>
      </c>
      <c r="B68" s="125">
        <v>340</v>
      </c>
      <c r="C68" s="180">
        <v>0</v>
      </c>
      <c r="D68" s="181">
        <v>0</v>
      </c>
      <c r="E68" s="14" t="e">
        <f>D68/C68</f>
        <v>#DIV/0!</v>
      </c>
      <c r="F68" s="11">
        <f t="shared" si="5"/>
        <v>0</v>
      </c>
    </row>
    <row r="69" spans="1:6" s="44" customFormat="1" ht="14.25" customHeight="1" hidden="1">
      <c r="A69" s="31"/>
      <c r="B69" s="31"/>
      <c r="C69" s="167"/>
      <c r="D69" s="85"/>
      <c r="E69" s="32"/>
      <c r="F69" s="31"/>
    </row>
    <row r="70" spans="1:8" ht="12.75">
      <c r="A70" s="7" t="s">
        <v>51</v>
      </c>
      <c r="B70" s="7"/>
      <c r="C70" s="164">
        <f>C75+C79+C83+C86+C87+C88+C89+C90+C92+C93+C94</f>
        <v>7644.1</v>
      </c>
      <c r="D70" s="164">
        <f>D71+D72+D73+D75+D77+D79+D83+D90+D92+D94+D87+D93+D88+D89+D86</f>
        <v>7527</v>
      </c>
      <c r="E70" s="29">
        <f>D70/C70</f>
        <v>0.9846809958006828</v>
      </c>
      <c r="F70" s="8">
        <f aca="true" t="shared" si="6" ref="F70:F94">C70-D70</f>
        <v>117.10000000000036</v>
      </c>
      <c r="G70" s="86"/>
      <c r="H70" s="86"/>
    </row>
    <row r="71" spans="1:6" ht="12.75" hidden="1">
      <c r="A71" s="11" t="s">
        <v>50</v>
      </c>
      <c r="B71" s="125">
        <v>211</v>
      </c>
      <c r="C71" s="180">
        <v>0</v>
      </c>
      <c r="D71" s="181">
        <v>0</v>
      </c>
      <c r="E71" s="14" t="e">
        <f>D71/C71</f>
        <v>#DIV/0!</v>
      </c>
      <c r="F71" s="11">
        <f t="shared" si="6"/>
        <v>0</v>
      </c>
    </row>
    <row r="72" spans="1:6" ht="12.75" hidden="1">
      <c r="A72" s="125" t="s">
        <v>80</v>
      </c>
      <c r="B72" s="125">
        <v>213</v>
      </c>
      <c r="C72" s="180">
        <v>0</v>
      </c>
      <c r="D72" s="181">
        <v>0</v>
      </c>
      <c r="E72" s="14" t="e">
        <f>D72/C72</f>
        <v>#DIV/0!</v>
      </c>
      <c r="F72" s="11">
        <f t="shared" si="6"/>
        <v>0</v>
      </c>
    </row>
    <row r="73" spans="1:7" ht="12.75" hidden="1">
      <c r="A73" s="125" t="s">
        <v>26</v>
      </c>
      <c r="B73" s="125">
        <v>222</v>
      </c>
      <c r="C73" s="168">
        <f>C74</f>
        <v>0</v>
      </c>
      <c r="D73" s="123">
        <f>D74</f>
        <v>0</v>
      </c>
      <c r="E73" s="48">
        <v>0</v>
      </c>
      <c r="F73" s="125">
        <f t="shared" si="6"/>
        <v>0</v>
      </c>
      <c r="G73" s="93"/>
    </row>
    <row r="74" spans="1:6" ht="12.75" hidden="1">
      <c r="A74" s="87" t="s">
        <v>195</v>
      </c>
      <c r="B74" s="87"/>
      <c r="C74" s="165">
        <v>0</v>
      </c>
      <c r="D74" s="84"/>
      <c r="E74" s="88">
        <v>0</v>
      </c>
      <c r="F74" s="87">
        <f t="shared" si="6"/>
        <v>0</v>
      </c>
    </row>
    <row r="75" spans="1:8" s="104" customFormat="1" ht="14.25">
      <c r="A75" s="125" t="s">
        <v>27</v>
      </c>
      <c r="B75" s="125">
        <v>223</v>
      </c>
      <c r="C75" s="168">
        <f>C76</f>
        <v>355.8</v>
      </c>
      <c r="D75" s="168">
        <f>D76</f>
        <v>321.3</v>
      </c>
      <c r="E75" s="14">
        <f>D75/C75</f>
        <v>0.903035413153457</v>
      </c>
      <c r="F75" s="11">
        <f t="shared" si="6"/>
        <v>34.5</v>
      </c>
      <c r="G75" s="106"/>
      <c r="H75" s="106"/>
    </row>
    <row r="76" spans="1:6" ht="12.75">
      <c r="A76" s="87" t="s">
        <v>196</v>
      </c>
      <c r="B76" s="87"/>
      <c r="C76" s="165">
        <v>355.8</v>
      </c>
      <c r="D76" s="84">
        <v>321.3</v>
      </c>
      <c r="E76" s="14">
        <f>D76/C76</f>
        <v>0.903035413153457</v>
      </c>
      <c r="F76" s="87">
        <f t="shared" si="6"/>
        <v>34.5</v>
      </c>
    </row>
    <row r="77" spans="1:6" ht="13.5" customHeight="1" hidden="1">
      <c r="A77" s="11">
        <v>262.5</v>
      </c>
      <c r="B77" s="125">
        <v>224</v>
      </c>
      <c r="C77" s="168">
        <f>C78</f>
        <v>0</v>
      </c>
      <c r="D77" s="123">
        <f>D78</f>
        <v>0</v>
      </c>
      <c r="E77" s="14">
        <v>0</v>
      </c>
      <c r="F77" s="11">
        <f t="shared" si="6"/>
        <v>0</v>
      </c>
    </row>
    <row r="78" spans="1:6" ht="15.75" customHeight="1" hidden="1">
      <c r="A78" s="87" t="s">
        <v>170</v>
      </c>
      <c r="B78" s="87"/>
      <c r="C78" s="165"/>
      <c r="D78" s="84"/>
      <c r="E78" s="88">
        <v>0</v>
      </c>
      <c r="F78" s="87">
        <f t="shared" si="6"/>
        <v>0</v>
      </c>
    </row>
    <row r="79" spans="1:6" ht="12.75">
      <c r="A79" s="125" t="s">
        <v>81</v>
      </c>
      <c r="B79" s="125">
        <v>225</v>
      </c>
      <c r="C79" s="168">
        <f>C80+C81</f>
        <v>2770.4</v>
      </c>
      <c r="D79" s="168">
        <f>D80+D81</f>
        <v>2757.7</v>
      </c>
      <c r="E79" s="14">
        <f aca="true" t="shared" si="7" ref="E79:E94">D79/C79</f>
        <v>0.9954158244296851</v>
      </c>
      <c r="F79" s="11">
        <f t="shared" si="6"/>
        <v>12.700000000000273</v>
      </c>
    </row>
    <row r="80" spans="1:6" ht="12.75">
      <c r="A80" s="83" t="s">
        <v>153</v>
      </c>
      <c r="B80" s="87"/>
      <c r="C80" s="165">
        <v>180</v>
      </c>
      <c r="D80" s="84">
        <v>180</v>
      </c>
      <c r="E80" s="88">
        <f t="shared" si="7"/>
        <v>1</v>
      </c>
      <c r="F80" s="87">
        <f t="shared" si="6"/>
        <v>0</v>
      </c>
    </row>
    <row r="81" spans="1:6" ht="12.75">
      <c r="A81" s="83" t="s">
        <v>302</v>
      </c>
      <c r="B81" s="87"/>
      <c r="C81" s="165">
        <v>2590.4</v>
      </c>
      <c r="D81" s="84">
        <v>2577.7</v>
      </c>
      <c r="E81" s="88">
        <f t="shared" si="7"/>
        <v>0.995097282273008</v>
      </c>
      <c r="F81" s="87">
        <f>C81-D81</f>
        <v>12.700000000000273</v>
      </c>
    </row>
    <row r="82" spans="1:6" ht="12.75" hidden="1">
      <c r="A82" s="83"/>
      <c r="B82" s="87"/>
      <c r="C82" s="165"/>
      <c r="D82" s="84"/>
      <c r="E82" s="88" t="e">
        <f t="shared" si="7"/>
        <v>#DIV/0!</v>
      </c>
      <c r="F82" s="87">
        <f>C82-D82</f>
        <v>0</v>
      </c>
    </row>
    <row r="83" spans="1:6" s="81" customFormat="1" ht="12.75">
      <c r="A83" s="125" t="s">
        <v>82</v>
      </c>
      <c r="B83" s="125">
        <v>226</v>
      </c>
      <c r="C83" s="168">
        <f>C85</f>
        <v>0</v>
      </c>
      <c r="D83" s="168">
        <f>D85</f>
        <v>0</v>
      </c>
      <c r="E83" s="14" t="e">
        <f t="shared" si="7"/>
        <v>#DIV/0!</v>
      </c>
      <c r="F83" s="11">
        <f t="shared" si="6"/>
        <v>0</v>
      </c>
    </row>
    <row r="84" spans="1:6" ht="12.75" hidden="1">
      <c r="A84" s="83"/>
      <c r="B84" s="87"/>
      <c r="C84" s="165">
        <v>0</v>
      </c>
      <c r="D84" s="84"/>
      <c r="E84" s="88" t="e">
        <f t="shared" si="7"/>
        <v>#DIV/0!</v>
      </c>
      <c r="F84" s="87">
        <f>C84-D84</f>
        <v>0</v>
      </c>
    </row>
    <row r="85" spans="1:6" s="81" customFormat="1" ht="12" customHeight="1">
      <c r="A85" s="83" t="s">
        <v>103</v>
      </c>
      <c r="B85" s="83"/>
      <c r="C85" s="165"/>
      <c r="D85" s="84">
        <v>0</v>
      </c>
      <c r="E85" s="88" t="e">
        <f t="shared" si="7"/>
        <v>#DIV/0!</v>
      </c>
      <c r="F85" s="87">
        <f t="shared" si="6"/>
        <v>0</v>
      </c>
    </row>
    <row r="86" spans="1:6" s="81" customFormat="1" ht="12" customHeight="1">
      <c r="A86" s="162" t="s">
        <v>272</v>
      </c>
      <c r="B86" s="125">
        <v>246</v>
      </c>
      <c r="C86" s="165">
        <v>1357</v>
      </c>
      <c r="D86" s="84">
        <v>1320.8</v>
      </c>
      <c r="E86" s="88">
        <f>D86/C86</f>
        <v>0.9733235077376565</v>
      </c>
      <c r="F86" s="87">
        <f>C86-D86</f>
        <v>36.200000000000045</v>
      </c>
    </row>
    <row r="87" spans="1:6" s="81" customFormat="1" ht="24.75" customHeight="1">
      <c r="A87" s="179" t="s">
        <v>106</v>
      </c>
      <c r="B87" s="125">
        <v>251</v>
      </c>
      <c r="C87" s="168">
        <v>732.9</v>
      </c>
      <c r="D87" s="123">
        <v>732.9</v>
      </c>
      <c r="E87" s="88">
        <f t="shared" si="7"/>
        <v>1</v>
      </c>
      <c r="F87" s="87">
        <f t="shared" si="6"/>
        <v>0</v>
      </c>
    </row>
    <row r="88" spans="1:6" s="81" customFormat="1" ht="24.75" customHeight="1">
      <c r="A88" s="1" t="s">
        <v>309</v>
      </c>
      <c r="B88" s="125">
        <v>228</v>
      </c>
      <c r="C88" s="168"/>
      <c r="D88" s="123"/>
      <c r="E88" s="88" t="e">
        <f>D88/C88</f>
        <v>#DIV/0!</v>
      </c>
      <c r="F88" s="87">
        <f>C88-D88</f>
        <v>0</v>
      </c>
    </row>
    <row r="89" spans="1:6" s="81" customFormat="1" ht="24.75" customHeight="1">
      <c r="A89" s="98" t="s">
        <v>270</v>
      </c>
      <c r="B89" s="125">
        <v>346</v>
      </c>
      <c r="C89" s="168">
        <v>66.2</v>
      </c>
      <c r="D89" s="123">
        <v>66.3</v>
      </c>
      <c r="E89" s="88">
        <f>D89/C89</f>
        <v>1.0015105740181267</v>
      </c>
      <c r="F89" s="87">
        <f>C89-D89</f>
        <v>-0.09999999999999432</v>
      </c>
    </row>
    <row r="90" spans="1:6" ht="12.75">
      <c r="A90" s="125" t="s">
        <v>29</v>
      </c>
      <c r="B90" s="125">
        <v>310</v>
      </c>
      <c r="C90" s="168">
        <f>C91</f>
        <v>1224.9</v>
      </c>
      <c r="D90" s="123">
        <f>D91</f>
        <v>1224.8</v>
      </c>
      <c r="E90" s="48">
        <f t="shared" si="7"/>
        <v>0.9999183606825046</v>
      </c>
      <c r="F90" s="125">
        <f t="shared" si="6"/>
        <v>0.10000000000013642</v>
      </c>
    </row>
    <row r="91" spans="1:6" ht="12.75">
      <c r="A91" s="83" t="s">
        <v>30</v>
      </c>
      <c r="B91" s="31"/>
      <c r="C91" s="167">
        <v>1224.9</v>
      </c>
      <c r="D91" s="122">
        <v>1224.8</v>
      </c>
      <c r="E91" s="32">
        <f t="shared" si="7"/>
        <v>0.9999183606825046</v>
      </c>
      <c r="F91" s="31">
        <f t="shared" si="6"/>
        <v>0.10000000000013642</v>
      </c>
    </row>
    <row r="92" spans="1:6" ht="16.5" customHeight="1">
      <c r="A92" s="98" t="s">
        <v>268</v>
      </c>
      <c r="B92" s="98">
        <v>343</v>
      </c>
      <c r="C92" s="168">
        <v>880</v>
      </c>
      <c r="D92" s="123">
        <v>866.4</v>
      </c>
      <c r="E92" s="48">
        <f t="shared" si="7"/>
        <v>0.9845454545454545</v>
      </c>
      <c r="F92" s="125">
        <f t="shared" si="6"/>
        <v>13.600000000000023</v>
      </c>
    </row>
    <row r="93" spans="1:6" ht="16.5" customHeight="1">
      <c r="A93" s="3" t="s">
        <v>303</v>
      </c>
      <c r="B93" s="98">
        <v>344</v>
      </c>
      <c r="C93" s="168">
        <v>256.9</v>
      </c>
      <c r="D93" s="123">
        <v>236.8</v>
      </c>
      <c r="E93" s="48">
        <f t="shared" si="7"/>
        <v>0.9217594394706112</v>
      </c>
      <c r="F93" s="125">
        <f>C93-D93</f>
        <v>20.099999999999966</v>
      </c>
    </row>
    <row r="94" spans="1:6" ht="24" customHeight="1" hidden="1">
      <c r="A94" s="3" t="s">
        <v>304</v>
      </c>
      <c r="B94" s="125">
        <v>349</v>
      </c>
      <c r="C94" s="165"/>
      <c r="D94" s="120">
        <v>0</v>
      </c>
      <c r="E94" s="88" t="e">
        <f t="shared" si="7"/>
        <v>#DIV/0!</v>
      </c>
      <c r="F94" s="125">
        <f t="shared" si="6"/>
        <v>0</v>
      </c>
    </row>
    <row r="95" spans="1:8" ht="14.25" customHeight="1">
      <c r="A95" s="8" t="s">
        <v>12</v>
      </c>
      <c r="B95" s="8"/>
      <c r="C95" s="164">
        <f>C103+C121+C125+C100+C102+C109+C114+C96+C98+C97+C99+C118+C116+C126+C128+C129+C112+C127+C120+C117</f>
        <v>18590.609999999997</v>
      </c>
      <c r="D95" s="164">
        <f>D103+D121+D125+D100+D102+D109+D114+D96+D98+D97+D99+D118+D116+D126+D128+D129+D112+D127+D120+D117</f>
        <v>14761.099999999999</v>
      </c>
      <c r="E95" s="29">
        <f aca="true" t="shared" si="8" ref="E95:E101">D95/C95</f>
        <v>0.7940083730442412</v>
      </c>
      <c r="F95" s="8">
        <f>C95-D95</f>
        <v>3829.5099999999984</v>
      </c>
      <c r="G95" s="86"/>
      <c r="H95" s="86"/>
    </row>
    <row r="96" spans="1:8" s="115" customFormat="1" ht="14.25" customHeight="1">
      <c r="A96" s="11" t="s">
        <v>50</v>
      </c>
      <c r="B96" s="170">
        <v>211</v>
      </c>
      <c r="C96" s="168">
        <v>238</v>
      </c>
      <c r="D96" s="123">
        <v>237.9</v>
      </c>
      <c r="E96" s="48">
        <f t="shared" si="8"/>
        <v>0.9995798319327731</v>
      </c>
      <c r="F96" s="125">
        <f>C96-D96</f>
        <v>0.09999999999999432</v>
      </c>
      <c r="G96" s="126"/>
      <c r="H96" s="126"/>
    </row>
    <row r="97" spans="1:8" s="115" customFormat="1" ht="14.25" customHeight="1" hidden="1">
      <c r="A97" s="125" t="s">
        <v>24</v>
      </c>
      <c r="B97" s="170">
        <v>212</v>
      </c>
      <c r="C97" s="168">
        <v>0</v>
      </c>
      <c r="D97" s="123">
        <v>0</v>
      </c>
      <c r="E97" s="48" t="e">
        <f t="shared" si="8"/>
        <v>#DIV/0!</v>
      </c>
      <c r="F97" s="125">
        <f>C97-D97</f>
        <v>0</v>
      </c>
      <c r="G97" s="126"/>
      <c r="H97" s="126"/>
    </row>
    <row r="98" spans="1:8" s="115" customFormat="1" ht="14.25" customHeight="1">
      <c r="A98" s="125" t="s">
        <v>80</v>
      </c>
      <c r="B98" s="170">
        <v>213</v>
      </c>
      <c r="C98" s="168">
        <v>73.6</v>
      </c>
      <c r="D98" s="123">
        <v>73.6</v>
      </c>
      <c r="E98" s="48">
        <f t="shared" si="8"/>
        <v>1</v>
      </c>
      <c r="F98" s="125">
        <f>C98-D98</f>
        <v>0</v>
      </c>
      <c r="G98" s="126"/>
      <c r="H98" s="126"/>
    </row>
    <row r="99" spans="1:8" s="115" customFormat="1" ht="18.75" customHeight="1">
      <c r="A99" s="125" t="s">
        <v>210</v>
      </c>
      <c r="B99" s="170">
        <v>222</v>
      </c>
      <c r="C99" s="168">
        <v>13.1</v>
      </c>
      <c r="D99" s="123"/>
      <c r="E99" s="48">
        <f t="shared" si="8"/>
        <v>0</v>
      </c>
      <c r="F99" s="125">
        <f>C99-D99</f>
        <v>13.1</v>
      </c>
      <c r="G99" s="126"/>
      <c r="H99" s="126"/>
    </row>
    <row r="100" spans="1:6" ht="12.75">
      <c r="A100" s="125" t="s">
        <v>27</v>
      </c>
      <c r="B100" s="125">
        <v>223</v>
      </c>
      <c r="C100" s="168">
        <f>C101</f>
        <v>607.2</v>
      </c>
      <c r="D100" s="123">
        <f>D101</f>
        <v>403.9</v>
      </c>
      <c r="E100" s="48">
        <f t="shared" si="8"/>
        <v>0.6651844532279314</v>
      </c>
      <c r="F100" s="125">
        <f aca="true" t="shared" si="9" ref="F100:F107">C100-D100</f>
        <v>203.30000000000007</v>
      </c>
    </row>
    <row r="101" spans="1:6" ht="12.75">
      <c r="A101" s="31" t="s">
        <v>154</v>
      </c>
      <c r="B101" s="125"/>
      <c r="C101" s="167">
        <v>607.2</v>
      </c>
      <c r="D101" s="85">
        <v>403.9</v>
      </c>
      <c r="E101" s="32">
        <f t="shared" si="8"/>
        <v>0.6651844532279314</v>
      </c>
      <c r="F101" s="31">
        <f t="shared" si="9"/>
        <v>203.30000000000007</v>
      </c>
    </row>
    <row r="102" spans="1:6" ht="12.75" hidden="1">
      <c r="A102" s="11" t="s">
        <v>52</v>
      </c>
      <c r="B102" s="125">
        <v>224</v>
      </c>
      <c r="C102" s="168"/>
      <c r="D102" s="170"/>
      <c r="E102" s="48">
        <v>0</v>
      </c>
      <c r="F102" s="125">
        <f t="shared" si="9"/>
        <v>0</v>
      </c>
    </row>
    <row r="103" spans="1:6" ht="14.25" customHeight="1">
      <c r="A103" s="125" t="s">
        <v>81</v>
      </c>
      <c r="B103" s="11">
        <v>225</v>
      </c>
      <c r="C103" s="180">
        <f>C105+C107+C106+C104+C108</f>
        <v>1048</v>
      </c>
      <c r="D103" s="180">
        <f>D105+D107+D106+D104+D108</f>
        <v>819.7</v>
      </c>
      <c r="E103" s="14">
        <f aca="true" t="shared" si="10" ref="E103:E121">D103/C103</f>
        <v>0.7821564885496184</v>
      </c>
      <c r="F103" s="11">
        <f t="shared" si="9"/>
        <v>228.29999999999995</v>
      </c>
    </row>
    <row r="104" spans="1:6" s="44" customFormat="1" ht="12.75" customHeight="1" hidden="1">
      <c r="A104" s="45" t="s">
        <v>220</v>
      </c>
      <c r="B104" s="31"/>
      <c r="C104" s="167"/>
      <c r="D104" s="122"/>
      <c r="E104" s="32" t="e">
        <f t="shared" si="10"/>
        <v>#DIV/0!</v>
      </c>
      <c r="F104" s="31">
        <f>C104-D104</f>
        <v>0</v>
      </c>
    </row>
    <row r="105" spans="1:6" s="44" customFormat="1" ht="12.75" customHeight="1">
      <c r="A105" s="45" t="s">
        <v>105</v>
      </c>
      <c r="B105" s="31"/>
      <c r="C105" s="167">
        <v>239.4</v>
      </c>
      <c r="D105" s="122">
        <v>70</v>
      </c>
      <c r="E105" s="32">
        <f t="shared" si="10"/>
        <v>0.29239766081871343</v>
      </c>
      <c r="F105" s="31">
        <f t="shared" si="9"/>
        <v>169.4</v>
      </c>
    </row>
    <row r="106" spans="1:6" s="44" customFormat="1" ht="12" customHeight="1">
      <c r="A106" s="45" t="s">
        <v>261</v>
      </c>
      <c r="B106" s="31"/>
      <c r="C106" s="167">
        <v>808.6</v>
      </c>
      <c r="D106" s="85">
        <v>749.7</v>
      </c>
      <c r="E106" s="32">
        <f t="shared" si="10"/>
        <v>0.9271580509522632</v>
      </c>
      <c r="F106" s="31">
        <f t="shared" si="9"/>
        <v>58.89999999999998</v>
      </c>
    </row>
    <row r="107" spans="1:6" s="44" customFormat="1" ht="13.5" customHeight="1" hidden="1">
      <c r="A107" s="31" t="s">
        <v>104</v>
      </c>
      <c r="B107" s="31"/>
      <c r="C107" s="167"/>
      <c r="D107" s="122"/>
      <c r="E107" s="32" t="e">
        <f t="shared" si="10"/>
        <v>#DIV/0!</v>
      </c>
      <c r="F107" s="31">
        <f t="shared" si="9"/>
        <v>0</v>
      </c>
    </row>
    <row r="108" spans="1:6" s="44" customFormat="1" ht="25.5" hidden="1">
      <c r="A108" s="45" t="s">
        <v>221</v>
      </c>
      <c r="B108" s="31"/>
      <c r="C108" s="167">
        <v>0</v>
      </c>
      <c r="D108" s="85"/>
      <c r="E108" s="32" t="e">
        <f t="shared" si="10"/>
        <v>#DIV/0!</v>
      </c>
      <c r="F108" s="31">
        <f aca="true" t="shared" si="11" ref="F108:F120">C108-D108</f>
        <v>0</v>
      </c>
    </row>
    <row r="109" spans="1:7" s="44" customFormat="1" ht="12.75">
      <c r="A109" s="125" t="s">
        <v>82</v>
      </c>
      <c r="B109" s="125">
        <v>226</v>
      </c>
      <c r="C109" s="180">
        <v>1180.7</v>
      </c>
      <c r="D109" s="182">
        <v>250.7</v>
      </c>
      <c r="E109" s="14">
        <f t="shared" si="10"/>
        <v>0.21233166765478104</v>
      </c>
      <c r="F109" s="11">
        <f t="shared" si="11"/>
        <v>930</v>
      </c>
      <c r="G109" s="107"/>
    </row>
    <row r="110" spans="1:6" s="44" customFormat="1" ht="19.5" customHeight="1" hidden="1">
      <c r="A110" s="31" t="s">
        <v>212</v>
      </c>
      <c r="B110" s="31"/>
      <c r="C110" s="167"/>
      <c r="D110" s="85"/>
      <c r="E110" s="14" t="e">
        <f>D110/C110</f>
        <v>#DIV/0!</v>
      </c>
      <c r="F110" s="11">
        <f t="shared" si="11"/>
        <v>0</v>
      </c>
    </row>
    <row r="111" spans="1:6" s="44" customFormat="1" ht="18.75" customHeight="1" hidden="1">
      <c r="A111" s="31" t="s">
        <v>211</v>
      </c>
      <c r="B111" s="31"/>
      <c r="C111" s="167"/>
      <c r="D111" s="85"/>
      <c r="E111" s="14" t="e">
        <f>D111/C111</f>
        <v>#DIV/0!</v>
      </c>
      <c r="F111" s="11">
        <f t="shared" si="11"/>
        <v>0</v>
      </c>
    </row>
    <row r="112" spans="1:6" s="44" customFormat="1" ht="18.75" customHeight="1">
      <c r="A112" s="3" t="s">
        <v>279</v>
      </c>
      <c r="B112" s="31">
        <v>227</v>
      </c>
      <c r="C112" s="167">
        <v>1.71</v>
      </c>
      <c r="D112" s="85">
        <v>1.7</v>
      </c>
      <c r="E112" s="14">
        <f>D112/C112</f>
        <v>0.9941520467836257</v>
      </c>
      <c r="F112" s="11">
        <f t="shared" si="11"/>
        <v>0.010000000000000009</v>
      </c>
    </row>
    <row r="113" spans="1:6" s="44" customFormat="1" ht="12.75" hidden="1">
      <c r="A113" s="31" t="s">
        <v>201</v>
      </c>
      <c r="B113" s="31"/>
      <c r="C113" s="167">
        <v>191</v>
      </c>
      <c r="D113" s="85">
        <v>57.5</v>
      </c>
      <c r="E113" s="32">
        <f t="shared" si="10"/>
        <v>0.3010471204188482</v>
      </c>
      <c r="F113" s="31">
        <f t="shared" si="11"/>
        <v>133.5</v>
      </c>
    </row>
    <row r="114" spans="1:6" s="44" customFormat="1" ht="30" customHeight="1" hidden="1">
      <c r="A114" s="98" t="s">
        <v>85</v>
      </c>
      <c r="B114" s="125">
        <v>241</v>
      </c>
      <c r="C114" s="168">
        <f>C115</f>
        <v>0</v>
      </c>
      <c r="D114" s="170">
        <f>D115</f>
        <v>0</v>
      </c>
      <c r="E114" s="32" t="e">
        <f t="shared" si="10"/>
        <v>#DIV/0!</v>
      </c>
      <c r="F114" s="31">
        <f t="shared" si="11"/>
        <v>0</v>
      </c>
    </row>
    <row r="115" spans="1:6" s="44" customFormat="1" ht="29.25" customHeight="1" hidden="1">
      <c r="A115" s="45" t="s">
        <v>164</v>
      </c>
      <c r="B115" s="125"/>
      <c r="C115" s="165">
        <v>0</v>
      </c>
      <c r="D115" s="120">
        <v>0</v>
      </c>
      <c r="E115" s="32" t="e">
        <f t="shared" si="10"/>
        <v>#DIV/0!</v>
      </c>
      <c r="F115" s="31">
        <f t="shared" si="11"/>
        <v>0</v>
      </c>
    </row>
    <row r="116" spans="1:6" s="44" customFormat="1" ht="39" customHeight="1">
      <c r="A116" s="199" t="s">
        <v>275</v>
      </c>
      <c r="B116" s="173">
        <v>245</v>
      </c>
      <c r="C116" s="168">
        <v>6942.3</v>
      </c>
      <c r="D116" s="170">
        <v>5026.4</v>
      </c>
      <c r="E116" s="48">
        <f t="shared" si="10"/>
        <v>0.7240251789752675</v>
      </c>
      <c r="F116" s="125">
        <f t="shared" si="11"/>
        <v>1915.9000000000005</v>
      </c>
    </row>
    <row r="117" spans="1:6" s="44" customFormat="1" ht="24" customHeight="1">
      <c r="A117" s="98" t="s">
        <v>270</v>
      </c>
      <c r="B117" s="173">
        <v>246</v>
      </c>
      <c r="C117" s="168">
        <v>1643</v>
      </c>
      <c r="D117" s="170">
        <v>1305.5</v>
      </c>
      <c r="E117" s="48">
        <f t="shared" si="10"/>
        <v>0.7945830797321972</v>
      </c>
      <c r="F117" s="125">
        <f t="shared" si="11"/>
        <v>337.5</v>
      </c>
    </row>
    <row r="118" spans="1:6" s="44" customFormat="1" ht="16.5" customHeight="1">
      <c r="A118" s="125" t="s">
        <v>28</v>
      </c>
      <c r="B118" s="125">
        <v>291</v>
      </c>
      <c r="C118" s="165">
        <f>C119</f>
        <v>5.4</v>
      </c>
      <c r="D118" s="120">
        <f>D119</f>
        <v>2.4</v>
      </c>
      <c r="E118" s="88">
        <f t="shared" si="10"/>
        <v>0.4444444444444444</v>
      </c>
      <c r="F118" s="87">
        <f t="shared" si="11"/>
        <v>3.0000000000000004</v>
      </c>
    </row>
    <row r="119" spans="1:6" s="44" customFormat="1" ht="16.5" customHeight="1">
      <c r="A119" s="45" t="s">
        <v>175</v>
      </c>
      <c r="B119" s="125"/>
      <c r="C119" s="165">
        <v>5.4</v>
      </c>
      <c r="D119" s="120">
        <v>2.4</v>
      </c>
      <c r="E119" s="88">
        <f t="shared" si="10"/>
        <v>0.4444444444444444</v>
      </c>
      <c r="F119" s="87">
        <f t="shared" si="11"/>
        <v>3.0000000000000004</v>
      </c>
    </row>
    <row r="120" spans="1:6" s="44" customFormat="1" ht="31.5" customHeight="1">
      <c r="A120" s="3" t="s">
        <v>310</v>
      </c>
      <c r="B120" s="125">
        <v>292</v>
      </c>
      <c r="C120" s="165">
        <v>3</v>
      </c>
      <c r="D120" s="120">
        <v>0.8</v>
      </c>
      <c r="E120" s="88">
        <f t="shared" si="10"/>
        <v>0.26666666666666666</v>
      </c>
      <c r="F120" s="87">
        <f t="shared" si="11"/>
        <v>2.2</v>
      </c>
    </row>
    <row r="121" spans="1:6" ht="12.75">
      <c r="A121" s="11" t="s">
        <v>74</v>
      </c>
      <c r="B121" s="125">
        <v>310</v>
      </c>
      <c r="C121" s="168">
        <f>C122+C123+C124</f>
        <v>3427.5</v>
      </c>
      <c r="D121" s="123">
        <f>D122+D123+D124</f>
        <v>3427.1</v>
      </c>
      <c r="E121" s="14">
        <f t="shared" si="10"/>
        <v>0.9998832968636032</v>
      </c>
      <c r="F121" s="11">
        <f aca="true" t="shared" si="12" ref="F121:F130">C121-D121</f>
        <v>0.40000000000009095</v>
      </c>
    </row>
    <row r="122" spans="1:6" ht="12.75">
      <c r="A122" s="45" t="s">
        <v>30</v>
      </c>
      <c r="B122" s="125"/>
      <c r="C122" s="167">
        <v>3427.5</v>
      </c>
      <c r="D122" s="85">
        <v>3427.1</v>
      </c>
      <c r="E122" s="32">
        <f aca="true" t="shared" si="13" ref="E122:E129">D122/C122</f>
        <v>0.9998832968636032</v>
      </c>
      <c r="F122" s="31">
        <f t="shared" si="12"/>
        <v>0.40000000000009095</v>
      </c>
    </row>
    <row r="123" spans="1:6" ht="12.75" hidden="1">
      <c r="A123" s="45" t="s">
        <v>100</v>
      </c>
      <c r="B123" s="125"/>
      <c r="C123" s="167"/>
      <c r="D123" s="85"/>
      <c r="E123" s="32">
        <v>0</v>
      </c>
      <c r="F123" s="31">
        <f t="shared" si="12"/>
        <v>0</v>
      </c>
    </row>
    <row r="124" spans="1:6" s="44" customFormat="1" ht="12.75" hidden="1">
      <c r="A124" s="31" t="s">
        <v>221</v>
      </c>
      <c r="B124" s="31"/>
      <c r="C124" s="167"/>
      <c r="D124" s="85"/>
      <c r="E124" s="32" t="e">
        <f>D124/C124</f>
        <v>#DIV/0!</v>
      </c>
      <c r="F124" s="31">
        <f>C124-D124</f>
        <v>0</v>
      </c>
    </row>
    <row r="125" spans="1:6" ht="13.5" customHeight="1">
      <c r="A125" s="98" t="s">
        <v>268</v>
      </c>
      <c r="B125" s="98">
        <v>343</v>
      </c>
      <c r="C125" s="168">
        <v>1939.7</v>
      </c>
      <c r="D125" s="170">
        <v>1813.4</v>
      </c>
      <c r="E125" s="14">
        <f t="shared" si="13"/>
        <v>0.9348868381708512</v>
      </c>
      <c r="F125" s="11">
        <f t="shared" si="12"/>
        <v>126.29999999999995</v>
      </c>
    </row>
    <row r="126" spans="1:6" s="49" customFormat="1" ht="12.75">
      <c r="A126" s="163" t="s">
        <v>274</v>
      </c>
      <c r="B126" s="125">
        <v>344</v>
      </c>
      <c r="C126" s="168">
        <v>64.7</v>
      </c>
      <c r="D126" s="170">
        <v>28.7</v>
      </c>
      <c r="E126" s="48">
        <v>0</v>
      </c>
      <c r="F126" s="125">
        <f t="shared" si="12"/>
        <v>36</v>
      </c>
    </row>
    <row r="127" spans="1:6" s="49" customFormat="1" ht="12.75">
      <c r="A127" s="163" t="s">
        <v>305</v>
      </c>
      <c r="B127" s="125">
        <v>345</v>
      </c>
      <c r="C127" s="168">
        <v>3.6</v>
      </c>
      <c r="D127" s="170">
        <v>3.5</v>
      </c>
      <c r="E127" s="48">
        <v>1</v>
      </c>
      <c r="F127" s="125">
        <f>C127-D127</f>
        <v>0.10000000000000009</v>
      </c>
    </row>
    <row r="128" spans="1:6" s="49" customFormat="1" ht="23.25" customHeight="1">
      <c r="A128" s="98" t="s">
        <v>270</v>
      </c>
      <c r="B128" s="125">
        <v>346</v>
      </c>
      <c r="C128" s="168">
        <v>1399.1</v>
      </c>
      <c r="D128" s="170">
        <v>1365.8</v>
      </c>
      <c r="E128" s="48">
        <f t="shared" si="13"/>
        <v>0.9761989850618255</v>
      </c>
      <c r="F128" s="125">
        <f t="shared" si="12"/>
        <v>33.299999999999955</v>
      </c>
    </row>
    <row r="129" spans="1:6" s="44" customFormat="1" ht="24.75" customHeight="1">
      <c r="A129" s="98" t="s">
        <v>273</v>
      </c>
      <c r="B129" s="125">
        <v>349</v>
      </c>
      <c r="C129" s="168"/>
      <c r="D129" s="123">
        <v>0</v>
      </c>
      <c r="E129" s="48" t="e">
        <f t="shared" si="13"/>
        <v>#DIV/0!</v>
      </c>
      <c r="F129" s="125">
        <f t="shared" si="12"/>
        <v>0</v>
      </c>
    </row>
    <row r="130" spans="1:6" s="115" customFormat="1" ht="1.5" customHeight="1" hidden="1">
      <c r="A130" s="125"/>
      <c r="B130" s="125"/>
      <c r="C130" s="168"/>
      <c r="D130" s="123"/>
      <c r="E130" s="32" t="e">
        <f>D130/C130</f>
        <v>#DIV/0!</v>
      </c>
      <c r="F130" s="31">
        <f t="shared" si="12"/>
        <v>0</v>
      </c>
    </row>
    <row r="131" spans="1:6" ht="2.25" customHeight="1" hidden="1">
      <c r="A131" s="87"/>
      <c r="B131" s="125"/>
      <c r="C131" s="165"/>
      <c r="D131" s="120"/>
      <c r="E131" s="88"/>
      <c r="F131" s="125"/>
    </row>
    <row r="132" spans="1:6" ht="18" customHeight="1" hidden="1">
      <c r="A132" s="8" t="s">
        <v>206</v>
      </c>
      <c r="B132" s="125"/>
      <c r="C132" s="164">
        <f>C133+C135</f>
        <v>0</v>
      </c>
      <c r="D132" s="28">
        <f>D133+D135</f>
        <v>0</v>
      </c>
      <c r="E132" s="29">
        <v>0</v>
      </c>
      <c r="F132" s="9">
        <f>C132-D132</f>
        <v>0</v>
      </c>
    </row>
    <row r="133" spans="1:6" ht="12.75" hidden="1">
      <c r="A133" s="11" t="s">
        <v>74</v>
      </c>
      <c r="B133" s="125">
        <v>310</v>
      </c>
      <c r="C133" s="168">
        <f>C134</f>
        <v>0</v>
      </c>
      <c r="D133" s="123">
        <f>D134</f>
        <v>0</v>
      </c>
      <c r="E133" s="14" t="e">
        <f>D133/C133</f>
        <v>#DIV/0!</v>
      </c>
      <c r="F133" s="11">
        <f>C133-D133</f>
        <v>0</v>
      </c>
    </row>
    <row r="134" spans="1:6" ht="12.75" hidden="1">
      <c r="A134" s="45" t="s">
        <v>207</v>
      </c>
      <c r="B134" s="125"/>
      <c r="C134" s="167"/>
      <c r="D134" s="85"/>
      <c r="E134" s="32" t="e">
        <f>D134/C134</f>
        <v>#DIV/0!</v>
      </c>
      <c r="F134" s="31">
        <f>C134-D134</f>
        <v>0</v>
      </c>
    </row>
    <row r="135" spans="1:6" ht="12.75" hidden="1">
      <c r="A135" s="125" t="s">
        <v>31</v>
      </c>
      <c r="B135" s="125">
        <v>340</v>
      </c>
      <c r="C135" s="168">
        <f>C136</f>
        <v>0</v>
      </c>
      <c r="D135" s="170">
        <f>D136</f>
        <v>0</v>
      </c>
      <c r="E135" s="14" t="e">
        <f>D135/C135</f>
        <v>#DIV/0!</v>
      </c>
      <c r="F135" s="11">
        <f>C135-D135</f>
        <v>0</v>
      </c>
    </row>
    <row r="136" spans="1:6" s="49" customFormat="1" ht="12.75" hidden="1">
      <c r="A136" s="87" t="s">
        <v>199</v>
      </c>
      <c r="B136" s="87"/>
      <c r="C136" s="165"/>
      <c r="D136" s="120"/>
      <c r="E136" s="32">
        <v>0</v>
      </c>
      <c r="F136" s="31">
        <f>C136-D136</f>
        <v>0</v>
      </c>
    </row>
    <row r="137" spans="1:6" ht="2.25" customHeight="1" hidden="1">
      <c r="A137" s="125"/>
      <c r="B137" s="125"/>
      <c r="C137" s="165"/>
      <c r="D137" s="84"/>
      <c r="E137" s="48"/>
      <c r="F137" s="172"/>
    </row>
    <row r="138" spans="1:8" ht="12.75" hidden="1">
      <c r="A138" s="8" t="s">
        <v>13</v>
      </c>
      <c r="B138" s="8"/>
      <c r="C138" s="164">
        <f>C139+C140+C141+C142+C143+C144+C147+C150</f>
        <v>0</v>
      </c>
      <c r="D138" s="28">
        <f>D139+D140+D141+D142+D143+D144+D147+D150</f>
        <v>0</v>
      </c>
      <c r="E138" s="29" t="e">
        <f>D138/C138</f>
        <v>#DIV/0!</v>
      </c>
      <c r="F138" s="8">
        <f>C138-D138</f>
        <v>0</v>
      </c>
      <c r="G138" s="86"/>
      <c r="H138" s="86"/>
    </row>
    <row r="139" spans="1:8" s="115" customFormat="1" ht="14.25" customHeight="1" hidden="1">
      <c r="A139" s="11" t="s">
        <v>200</v>
      </c>
      <c r="B139" s="170">
        <v>211</v>
      </c>
      <c r="C139" s="168">
        <v>0</v>
      </c>
      <c r="D139" s="123">
        <v>0</v>
      </c>
      <c r="E139" s="48" t="e">
        <f>D139/C139</f>
        <v>#DIV/0!</v>
      </c>
      <c r="F139" s="125">
        <f>C139-D139</f>
        <v>0</v>
      </c>
      <c r="G139" s="126"/>
      <c r="H139" s="126"/>
    </row>
    <row r="140" spans="1:8" s="115" customFormat="1" ht="14.25" customHeight="1" hidden="1">
      <c r="A140" s="125" t="s">
        <v>24</v>
      </c>
      <c r="B140" s="170">
        <v>212</v>
      </c>
      <c r="C140" s="168">
        <v>0</v>
      </c>
      <c r="D140" s="123">
        <v>0</v>
      </c>
      <c r="E140" s="48"/>
      <c r="F140" s="125"/>
      <c r="G140" s="126"/>
      <c r="H140" s="126"/>
    </row>
    <row r="141" spans="1:8" s="115" customFormat="1" ht="14.25" customHeight="1" hidden="1">
      <c r="A141" s="125" t="s">
        <v>80</v>
      </c>
      <c r="B141" s="170">
        <v>213</v>
      </c>
      <c r="C141" s="168">
        <v>0</v>
      </c>
      <c r="D141" s="123">
        <v>0</v>
      </c>
      <c r="E141" s="48" t="e">
        <f aca="true" t="shared" si="14" ref="E141:E150">D141/C141</f>
        <v>#DIV/0!</v>
      </c>
      <c r="F141" s="125">
        <f aca="true" t="shared" si="15" ref="F141:F151">C141-D141</f>
        <v>0</v>
      </c>
      <c r="G141" s="126"/>
      <c r="H141" s="126"/>
    </row>
    <row r="142" spans="1:8" s="115" customFormat="1" ht="8.25" customHeight="1" hidden="1">
      <c r="A142" s="125" t="s">
        <v>79</v>
      </c>
      <c r="B142" s="170">
        <v>221</v>
      </c>
      <c r="C142" s="168">
        <v>0</v>
      </c>
      <c r="D142" s="123">
        <v>0</v>
      </c>
      <c r="E142" s="48" t="e">
        <f t="shared" si="14"/>
        <v>#DIV/0!</v>
      </c>
      <c r="F142" s="125">
        <f t="shared" si="15"/>
        <v>0</v>
      </c>
      <c r="G142" s="126"/>
      <c r="H142" s="126"/>
    </row>
    <row r="143" spans="1:6" ht="14.25" customHeight="1" hidden="1">
      <c r="A143" s="125" t="s">
        <v>81</v>
      </c>
      <c r="B143" s="11">
        <v>225</v>
      </c>
      <c r="C143" s="180">
        <v>0</v>
      </c>
      <c r="D143" s="181"/>
      <c r="E143" s="14" t="e">
        <f t="shared" si="14"/>
        <v>#DIV/0!</v>
      </c>
      <c r="F143" s="11">
        <f t="shared" si="15"/>
        <v>0</v>
      </c>
    </row>
    <row r="144" spans="1:6" ht="12.75" hidden="1">
      <c r="A144" s="125" t="s">
        <v>82</v>
      </c>
      <c r="B144" s="125">
        <v>226</v>
      </c>
      <c r="C144" s="168">
        <f>C145+C146</f>
        <v>0</v>
      </c>
      <c r="D144" s="123">
        <f>D145+D146</f>
        <v>0</v>
      </c>
      <c r="E144" s="48" t="e">
        <f t="shared" si="14"/>
        <v>#DIV/0!</v>
      </c>
      <c r="F144" s="125">
        <f t="shared" si="15"/>
        <v>0</v>
      </c>
    </row>
    <row r="145" spans="1:6" ht="12.75" hidden="1">
      <c r="A145" s="87" t="s">
        <v>54</v>
      </c>
      <c r="B145" s="125"/>
      <c r="C145" s="165">
        <v>0</v>
      </c>
      <c r="D145" s="120"/>
      <c r="E145" s="88" t="e">
        <f t="shared" si="14"/>
        <v>#DIV/0!</v>
      </c>
      <c r="F145" s="87">
        <f t="shared" si="15"/>
        <v>0</v>
      </c>
    </row>
    <row r="146" spans="1:6" ht="12.75" hidden="1">
      <c r="A146" s="87" t="s">
        <v>201</v>
      </c>
      <c r="B146" s="125"/>
      <c r="C146" s="165"/>
      <c r="D146" s="120"/>
      <c r="E146" s="88" t="e">
        <f t="shared" si="14"/>
        <v>#DIV/0!</v>
      </c>
      <c r="F146" s="87">
        <f t="shared" si="15"/>
        <v>0</v>
      </c>
    </row>
    <row r="147" spans="1:6" s="44" customFormat="1" ht="12.75" hidden="1">
      <c r="A147" s="125" t="s">
        <v>28</v>
      </c>
      <c r="B147" s="125">
        <v>290</v>
      </c>
      <c r="C147" s="165">
        <f>C148+C149</f>
        <v>0</v>
      </c>
      <c r="D147" s="120">
        <f>D148+D149</f>
        <v>0</v>
      </c>
      <c r="E147" s="88" t="e">
        <f t="shared" si="14"/>
        <v>#DIV/0!</v>
      </c>
      <c r="F147" s="87">
        <f t="shared" si="15"/>
        <v>0</v>
      </c>
    </row>
    <row r="148" spans="1:6" s="44" customFormat="1" ht="12.75" hidden="1">
      <c r="A148" s="45" t="s">
        <v>202</v>
      </c>
      <c r="B148" s="125"/>
      <c r="C148" s="165"/>
      <c r="D148" s="120"/>
      <c r="E148" s="88" t="e">
        <f t="shared" si="14"/>
        <v>#DIV/0!</v>
      </c>
      <c r="F148" s="87">
        <f t="shared" si="15"/>
        <v>0</v>
      </c>
    </row>
    <row r="149" spans="1:6" s="44" customFormat="1" ht="12.75" hidden="1">
      <c r="A149" s="45" t="s">
        <v>203</v>
      </c>
      <c r="B149" s="125"/>
      <c r="C149" s="165">
        <v>0</v>
      </c>
      <c r="D149" s="120">
        <v>0</v>
      </c>
      <c r="E149" s="88" t="e">
        <f t="shared" si="14"/>
        <v>#DIV/0!</v>
      </c>
      <c r="F149" s="87">
        <f t="shared" si="15"/>
        <v>0</v>
      </c>
    </row>
    <row r="150" spans="1:6" ht="12.75" hidden="1">
      <c r="A150" s="125" t="s">
        <v>31</v>
      </c>
      <c r="B150" s="125">
        <v>340</v>
      </c>
      <c r="C150" s="168">
        <f>C151</f>
        <v>0</v>
      </c>
      <c r="D150" s="170">
        <f>D151</f>
        <v>0</v>
      </c>
      <c r="E150" s="14" t="e">
        <f t="shared" si="14"/>
        <v>#DIV/0!</v>
      </c>
      <c r="F150" s="11">
        <f t="shared" si="15"/>
        <v>0</v>
      </c>
    </row>
    <row r="151" spans="1:6" s="49" customFormat="1" ht="12.75" hidden="1">
      <c r="A151" s="87" t="s">
        <v>204</v>
      </c>
      <c r="B151" s="87"/>
      <c r="C151" s="165">
        <v>0</v>
      </c>
      <c r="D151" s="120">
        <v>0</v>
      </c>
      <c r="E151" s="32">
        <v>0</v>
      </c>
      <c r="F151" s="31">
        <f t="shared" si="15"/>
        <v>0</v>
      </c>
    </row>
    <row r="152" spans="1:6" ht="3" customHeight="1" hidden="1">
      <c r="A152" s="87"/>
      <c r="B152" s="125"/>
      <c r="C152" s="165"/>
      <c r="D152" s="120"/>
      <c r="E152" s="88"/>
      <c r="F152" s="125"/>
    </row>
    <row r="153" spans="1:8" ht="12.75" customHeight="1">
      <c r="A153" s="7" t="s">
        <v>101</v>
      </c>
      <c r="B153" s="8"/>
      <c r="C153" s="164">
        <f>C154+C155+C156+C157+C158+C159+C162+C163+C164+C166+C172+C170+C165</f>
        <v>1361.2</v>
      </c>
      <c r="D153" s="28">
        <f>D154+D155+D156+D157+D158+D159+D162+D163+D164+D166+D172+D170+D165</f>
        <v>1149.9</v>
      </c>
      <c r="E153" s="29">
        <f>D153/C153</f>
        <v>0.8447693211871878</v>
      </c>
      <c r="F153" s="8">
        <f>C153-D153</f>
        <v>211.29999999999995</v>
      </c>
      <c r="G153" s="86"/>
      <c r="H153" s="86"/>
    </row>
    <row r="154" spans="1:8" s="115" customFormat="1" ht="14.25" customHeight="1" hidden="1">
      <c r="A154" s="11" t="s">
        <v>200</v>
      </c>
      <c r="B154" s="170">
        <v>211</v>
      </c>
      <c r="C154" s="168">
        <v>0</v>
      </c>
      <c r="D154" s="123">
        <v>0</v>
      </c>
      <c r="E154" s="48" t="e">
        <f>D154/C154</f>
        <v>#DIV/0!</v>
      </c>
      <c r="F154" s="125">
        <f>C154-D154</f>
        <v>0</v>
      </c>
      <c r="G154" s="126"/>
      <c r="H154" s="126"/>
    </row>
    <row r="155" spans="1:8" s="115" customFormat="1" ht="14.25" customHeight="1" hidden="1">
      <c r="A155" s="125" t="s">
        <v>24</v>
      </c>
      <c r="B155" s="170">
        <v>212</v>
      </c>
      <c r="C155" s="168">
        <v>0</v>
      </c>
      <c r="D155" s="123">
        <v>0</v>
      </c>
      <c r="E155" s="48"/>
      <c r="F155" s="125"/>
      <c r="G155" s="126"/>
      <c r="H155" s="126"/>
    </row>
    <row r="156" spans="1:8" s="115" customFormat="1" ht="14.25" customHeight="1" hidden="1">
      <c r="A156" s="125" t="s">
        <v>80</v>
      </c>
      <c r="B156" s="170">
        <v>213</v>
      </c>
      <c r="C156" s="168">
        <v>0</v>
      </c>
      <c r="D156" s="123">
        <v>0</v>
      </c>
      <c r="E156" s="48" t="e">
        <f>D156/C156</f>
        <v>#DIV/0!</v>
      </c>
      <c r="F156" s="125">
        <f aca="true" t="shared" si="16" ref="F156:F173">C156-D156</f>
        <v>0</v>
      </c>
      <c r="G156" s="126"/>
      <c r="H156" s="126"/>
    </row>
    <row r="157" spans="1:8" s="115" customFormat="1" ht="14.25" customHeight="1" hidden="1">
      <c r="A157" s="125" t="s">
        <v>79</v>
      </c>
      <c r="B157" s="170">
        <v>221</v>
      </c>
      <c r="C157" s="168">
        <v>0</v>
      </c>
      <c r="D157" s="123">
        <v>0</v>
      </c>
      <c r="E157" s="48" t="e">
        <f>D157/C157</f>
        <v>#DIV/0!</v>
      </c>
      <c r="F157" s="125">
        <f t="shared" si="16"/>
        <v>0</v>
      </c>
      <c r="G157" s="126"/>
      <c r="H157" s="126"/>
    </row>
    <row r="158" spans="1:7" s="132" customFormat="1" ht="12.75" hidden="1">
      <c r="A158" s="173" t="s">
        <v>26</v>
      </c>
      <c r="B158" s="173">
        <v>222</v>
      </c>
      <c r="C158" s="174"/>
      <c r="D158" s="173"/>
      <c r="E158" s="175">
        <v>0</v>
      </c>
      <c r="F158" s="173">
        <f t="shared" si="16"/>
        <v>0</v>
      </c>
      <c r="G158" s="133"/>
    </row>
    <row r="159" spans="1:6" ht="12.75" hidden="1">
      <c r="A159" s="125" t="s">
        <v>27</v>
      </c>
      <c r="B159" s="125">
        <v>223</v>
      </c>
      <c r="C159" s="168">
        <f>C160+C161</f>
        <v>0</v>
      </c>
      <c r="D159" s="123">
        <f>D160+D161</f>
        <v>0</v>
      </c>
      <c r="E159" s="48" t="e">
        <f aca="true" t="shared" si="17" ref="E159:E172">D159/C159</f>
        <v>#DIV/0!</v>
      </c>
      <c r="F159" s="125">
        <f t="shared" si="16"/>
        <v>0</v>
      </c>
    </row>
    <row r="160" spans="1:6" ht="12.75" hidden="1">
      <c r="A160" s="31" t="s">
        <v>154</v>
      </c>
      <c r="B160" s="125"/>
      <c r="C160" s="167">
        <v>0</v>
      </c>
      <c r="D160" s="85">
        <v>0</v>
      </c>
      <c r="E160" s="32" t="e">
        <f t="shared" si="17"/>
        <v>#DIV/0!</v>
      </c>
      <c r="F160" s="31">
        <f t="shared" si="16"/>
        <v>0</v>
      </c>
    </row>
    <row r="161" spans="1:6" ht="12.75" hidden="1">
      <c r="A161" s="31" t="s">
        <v>205</v>
      </c>
      <c r="B161" s="125"/>
      <c r="C161" s="165">
        <v>0</v>
      </c>
      <c r="D161" s="120">
        <v>0</v>
      </c>
      <c r="E161" s="88" t="e">
        <f t="shared" si="17"/>
        <v>#DIV/0!</v>
      </c>
      <c r="F161" s="87">
        <f t="shared" si="16"/>
        <v>0</v>
      </c>
    </row>
    <row r="162" spans="1:6" ht="14.25" customHeight="1" hidden="1">
      <c r="A162" s="125" t="s">
        <v>81</v>
      </c>
      <c r="B162" s="11">
        <v>225</v>
      </c>
      <c r="C162" s="180">
        <v>0</v>
      </c>
      <c r="D162" s="181"/>
      <c r="E162" s="14" t="e">
        <f t="shared" si="17"/>
        <v>#DIV/0!</v>
      </c>
      <c r="F162" s="11">
        <f t="shared" si="16"/>
        <v>0</v>
      </c>
    </row>
    <row r="163" spans="1:6" ht="12.75" hidden="1">
      <c r="A163" s="125" t="s">
        <v>82</v>
      </c>
      <c r="B163" s="125">
        <v>226</v>
      </c>
      <c r="C163" s="168">
        <v>0</v>
      </c>
      <c r="D163" s="123"/>
      <c r="E163" s="48" t="e">
        <f t="shared" si="17"/>
        <v>#DIV/0!</v>
      </c>
      <c r="F163" s="125">
        <f t="shared" si="16"/>
        <v>0</v>
      </c>
    </row>
    <row r="164" spans="1:6" ht="15" customHeight="1" hidden="1">
      <c r="A164" s="98" t="s">
        <v>85</v>
      </c>
      <c r="B164" s="125">
        <v>241</v>
      </c>
      <c r="C164" s="168"/>
      <c r="D164" s="123"/>
      <c r="E164" s="48" t="e">
        <f t="shared" si="17"/>
        <v>#DIV/0!</v>
      </c>
      <c r="F164" s="125">
        <f t="shared" si="16"/>
        <v>0</v>
      </c>
    </row>
    <row r="165" spans="1:6" ht="24" customHeight="1">
      <c r="A165" s="183" t="s">
        <v>106</v>
      </c>
      <c r="B165" s="125">
        <v>251</v>
      </c>
      <c r="C165" s="168">
        <v>1361.2</v>
      </c>
      <c r="D165" s="123">
        <v>1149.9</v>
      </c>
      <c r="E165" s="48">
        <f t="shared" si="17"/>
        <v>0.8447693211871878</v>
      </c>
      <c r="F165" s="125">
        <f t="shared" si="16"/>
        <v>211.29999999999995</v>
      </c>
    </row>
    <row r="166" spans="1:6" s="44" customFormat="1" ht="12.75" hidden="1">
      <c r="A166" s="125" t="s">
        <v>28</v>
      </c>
      <c r="B166" s="125">
        <v>290</v>
      </c>
      <c r="C166" s="165">
        <f>C168+C169+C167</f>
        <v>0</v>
      </c>
      <c r="D166" s="120">
        <f>D168+D169+D167</f>
        <v>0</v>
      </c>
      <c r="E166" s="88" t="e">
        <f t="shared" si="17"/>
        <v>#DIV/0!</v>
      </c>
      <c r="F166" s="87">
        <f t="shared" si="16"/>
        <v>0</v>
      </c>
    </row>
    <row r="167" spans="1:6" s="44" customFormat="1" ht="12.75" hidden="1">
      <c r="A167" s="45" t="s">
        <v>213</v>
      </c>
      <c r="B167" s="125"/>
      <c r="C167" s="165"/>
      <c r="D167" s="120"/>
      <c r="E167" s="88" t="e">
        <f>D167/C167</f>
        <v>#DIV/0!</v>
      </c>
      <c r="F167" s="87">
        <f>C167-D167</f>
        <v>0</v>
      </c>
    </row>
    <row r="168" spans="1:6" s="44" customFormat="1" ht="12.75" hidden="1">
      <c r="A168" s="45" t="s">
        <v>202</v>
      </c>
      <c r="B168" s="125"/>
      <c r="C168" s="165"/>
      <c r="D168" s="120"/>
      <c r="E168" s="88" t="e">
        <f t="shared" si="17"/>
        <v>#DIV/0!</v>
      </c>
      <c r="F168" s="87">
        <f t="shared" si="16"/>
        <v>0</v>
      </c>
    </row>
    <row r="169" spans="1:6" s="44" customFormat="1" ht="12.75" hidden="1">
      <c r="A169" s="45" t="s">
        <v>203</v>
      </c>
      <c r="B169" s="125"/>
      <c r="C169" s="165">
        <v>0</v>
      </c>
      <c r="D169" s="120">
        <v>0</v>
      </c>
      <c r="E169" s="88" t="e">
        <f t="shared" si="17"/>
        <v>#DIV/0!</v>
      </c>
      <c r="F169" s="87">
        <f t="shared" si="16"/>
        <v>0</v>
      </c>
    </row>
    <row r="170" spans="1:6" s="44" customFormat="1" ht="12.75" hidden="1">
      <c r="A170" s="125" t="s">
        <v>29</v>
      </c>
      <c r="B170" s="125">
        <v>310</v>
      </c>
      <c r="C170" s="168">
        <f>SUM(C171:C171)</f>
        <v>0</v>
      </c>
      <c r="D170" s="123">
        <f>SUM(D171:D171)</f>
        <v>0</v>
      </c>
      <c r="E170" s="48">
        <v>0</v>
      </c>
      <c r="F170" s="125">
        <f>C170-D170</f>
        <v>0</v>
      </c>
    </row>
    <row r="171" spans="1:6" s="44" customFormat="1" ht="15.75" customHeight="1" hidden="1">
      <c r="A171" s="87" t="s">
        <v>30</v>
      </c>
      <c r="B171" s="87"/>
      <c r="C171" s="165">
        <v>0</v>
      </c>
      <c r="D171" s="84"/>
      <c r="E171" s="88">
        <v>0</v>
      </c>
      <c r="F171" s="125">
        <f>C171-D171</f>
        <v>0</v>
      </c>
    </row>
    <row r="172" spans="1:6" ht="12.75" hidden="1">
      <c r="A172" s="125" t="s">
        <v>31</v>
      </c>
      <c r="B172" s="125">
        <v>340</v>
      </c>
      <c r="C172" s="168">
        <f>C173</f>
        <v>0</v>
      </c>
      <c r="D172" s="170">
        <f>D173</f>
        <v>0</v>
      </c>
      <c r="E172" s="14" t="e">
        <f t="shared" si="17"/>
        <v>#DIV/0!</v>
      </c>
      <c r="F172" s="11">
        <f t="shared" si="16"/>
        <v>0</v>
      </c>
    </row>
    <row r="173" spans="1:6" s="49" customFormat="1" ht="12.75" hidden="1">
      <c r="A173" s="87" t="s">
        <v>204</v>
      </c>
      <c r="B173" s="87"/>
      <c r="C173" s="165">
        <v>0</v>
      </c>
      <c r="D173" s="120">
        <v>0</v>
      </c>
      <c r="E173" s="32">
        <v>0</v>
      </c>
      <c r="F173" s="31">
        <f t="shared" si="16"/>
        <v>0</v>
      </c>
    </row>
    <row r="174" spans="1:6" ht="2.25" customHeight="1" hidden="1">
      <c r="A174" s="87"/>
      <c r="B174" s="125"/>
      <c r="C174" s="165"/>
      <c r="D174" s="120"/>
      <c r="E174" s="88"/>
      <c r="F174" s="125"/>
    </row>
    <row r="175" spans="1:6" ht="18" customHeight="1" hidden="1">
      <c r="A175" s="8" t="s">
        <v>155</v>
      </c>
      <c r="B175" s="125"/>
      <c r="C175" s="164">
        <f>C176</f>
        <v>0</v>
      </c>
      <c r="D175" s="28">
        <f>D176</f>
        <v>0</v>
      </c>
      <c r="E175" s="29">
        <v>0</v>
      </c>
      <c r="F175" s="9">
        <f aca="true" t="shared" si="18" ref="F175:F186">C175-D175</f>
        <v>0</v>
      </c>
    </row>
    <row r="176" spans="1:6" ht="18" customHeight="1" hidden="1">
      <c r="A176" s="125" t="s">
        <v>156</v>
      </c>
      <c r="B176" s="125">
        <v>262</v>
      </c>
      <c r="C176" s="165">
        <v>0</v>
      </c>
      <c r="D176" s="84"/>
      <c r="E176" s="48">
        <v>0</v>
      </c>
      <c r="F176" s="172">
        <f t="shared" si="18"/>
        <v>0</v>
      </c>
    </row>
    <row r="177" spans="1:6" s="25" customFormat="1" ht="18" customHeight="1" hidden="1">
      <c r="A177" s="8" t="s">
        <v>259</v>
      </c>
      <c r="B177" s="8"/>
      <c r="C177" s="169">
        <f>C178+C180</f>
        <v>0</v>
      </c>
      <c r="D177" s="141">
        <f>D178+D180</f>
        <v>0</v>
      </c>
      <c r="E177" s="29">
        <v>0</v>
      </c>
      <c r="F177" s="9">
        <f t="shared" si="18"/>
        <v>0</v>
      </c>
    </row>
    <row r="178" spans="1:6" ht="18" customHeight="1" hidden="1">
      <c r="A178" s="125" t="s">
        <v>28</v>
      </c>
      <c r="B178" s="125">
        <v>290</v>
      </c>
      <c r="C178" s="165">
        <v>0</v>
      </c>
      <c r="D178" s="120">
        <f>D179</f>
        <v>0</v>
      </c>
      <c r="E178" s="88" t="e">
        <f>D178/C178</f>
        <v>#DIV/0!</v>
      </c>
      <c r="F178" s="87">
        <f t="shared" si="18"/>
        <v>0</v>
      </c>
    </row>
    <row r="179" spans="1:6" ht="18" customHeight="1" hidden="1">
      <c r="A179" s="45" t="s">
        <v>213</v>
      </c>
      <c r="B179" s="125"/>
      <c r="C179" s="165">
        <v>0</v>
      </c>
      <c r="D179" s="120">
        <v>0</v>
      </c>
      <c r="E179" s="88" t="e">
        <f>D179/C179</f>
        <v>#DIV/0!</v>
      </c>
      <c r="F179" s="87">
        <f t="shared" si="18"/>
        <v>0</v>
      </c>
    </row>
    <row r="180" spans="1:6" ht="18" customHeight="1" hidden="1">
      <c r="A180" s="125" t="s">
        <v>31</v>
      </c>
      <c r="B180" s="125">
        <v>340</v>
      </c>
      <c r="C180" s="168">
        <f>C181</f>
        <v>0</v>
      </c>
      <c r="D180" s="170">
        <f>D181</f>
        <v>0</v>
      </c>
      <c r="E180" s="14" t="e">
        <f>D180/C180</f>
        <v>#DIV/0!</v>
      </c>
      <c r="F180" s="11">
        <f t="shared" si="18"/>
        <v>0</v>
      </c>
    </row>
    <row r="181" spans="1:6" ht="18" customHeight="1" hidden="1">
      <c r="A181" s="87" t="s">
        <v>204</v>
      </c>
      <c r="B181" s="87"/>
      <c r="C181" s="165">
        <v>0</v>
      </c>
      <c r="D181" s="120"/>
      <c r="E181" s="32">
        <v>0</v>
      </c>
      <c r="F181" s="31">
        <f t="shared" si="18"/>
        <v>0</v>
      </c>
    </row>
    <row r="182" spans="1:6" ht="18" customHeight="1">
      <c r="A182" s="8" t="s">
        <v>260</v>
      </c>
      <c r="B182" s="8"/>
      <c r="C182" s="169">
        <f>C183</f>
        <v>20</v>
      </c>
      <c r="D182" s="141">
        <f>D183</f>
        <v>0</v>
      </c>
      <c r="E182" s="29">
        <v>0</v>
      </c>
      <c r="F182" s="9">
        <f t="shared" si="18"/>
        <v>20</v>
      </c>
    </row>
    <row r="183" spans="1:6" ht="17.25" customHeight="1">
      <c r="A183" s="125" t="s">
        <v>82</v>
      </c>
      <c r="B183" s="125">
        <v>226</v>
      </c>
      <c r="C183" s="168">
        <v>20</v>
      </c>
      <c r="D183" s="123"/>
      <c r="E183" s="48">
        <f>D183/C183</f>
        <v>0</v>
      </c>
      <c r="F183" s="125">
        <f t="shared" si="18"/>
        <v>20</v>
      </c>
    </row>
    <row r="184" spans="1:8" ht="36" customHeight="1">
      <c r="A184" s="7" t="s">
        <v>306</v>
      </c>
      <c r="B184" s="8"/>
      <c r="C184" s="164">
        <f>C185</f>
        <v>5177.5</v>
      </c>
      <c r="D184" s="121">
        <f>D185</f>
        <v>5177.5</v>
      </c>
      <c r="E184" s="29">
        <f>D184/C184</f>
        <v>1</v>
      </c>
      <c r="F184" s="8">
        <f t="shared" si="18"/>
        <v>0</v>
      </c>
      <c r="G184" s="86"/>
      <c r="H184" s="86"/>
    </row>
    <row r="185" spans="1:8" ht="18" customHeight="1">
      <c r="A185" s="3" t="s">
        <v>307</v>
      </c>
      <c r="B185" s="125">
        <v>251</v>
      </c>
      <c r="C185" s="168">
        <v>5177.5</v>
      </c>
      <c r="D185" s="170">
        <v>5177.5</v>
      </c>
      <c r="E185" s="48">
        <f>D185/C185</f>
        <v>1</v>
      </c>
      <c r="F185" s="125">
        <f t="shared" si="18"/>
        <v>0</v>
      </c>
      <c r="G185" s="86"/>
      <c r="H185" s="86"/>
    </row>
    <row r="186" spans="1:8" ht="24" customHeight="1">
      <c r="A186" s="87"/>
      <c r="B186" s="87"/>
      <c r="C186" s="165"/>
      <c r="D186" s="120"/>
      <c r="E186" s="88"/>
      <c r="F186" s="125">
        <f t="shared" si="18"/>
        <v>0</v>
      </c>
      <c r="G186" s="86"/>
      <c r="H186" s="86"/>
    </row>
    <row r="187" spans="1:8" ht="12.75">
      <c r="A187" s="8" t="s">
        <v>32</v>
      </c>
      <c r="B187" s="9"/>
      <c r="C187" s="164">
        <f>C184+C182+C153+C95+C70+C62+C53+C8</f>
        <v>42237.55799999999</v>
      </c>
      <c r="D187" s="164">
        <f>D184+D182+D153+D95+D70+D62+D53+D8</f>
        <v>37583.6</v>
      </c>
      <c r="E187" s="29">
        <f>D187/C187</f>
        <v>0.8898146999881008</v>
      </c>
      <c r="F187" s="8">
        <f aca="true" t="shared" si="19" ref="F187:F207">C187-D187</f>
        <v>4653.957999999991</v>
      </c>
      <c r="G187" s="86"/>
      <c r="H187" s="86"/>
    </row>
    <row r="188" spans="1:8" ht="3" customHeight="1">
      <c r="A188" s="8"/>
      <c r="B188" s="9"/>
      <c r="C188" s="164">
        <v>29980.2</v>
      </c>
      <c r="D188" s="28"/>
      <c r="E188" s="29"/>
      <c r="F188" s="8"/>
      <c r="G188" s="86"/>
      <c r="H188" s="86"/>
    </row>
    <row r="189" spans="1:6" ht="12.75">
      <c r="A189" s="125" t="s">
        <v>33</v>
      </c>
      <c r="B189" s="125">
        <v>211</v>
      </c>
      <c r="C189" s="168">
        <f>C9+C54+C71+C96+C139+C154</f>
        <v>5580.799999999999</v>
      </c>
      <c r="D189" s="168">
        <f>D9+D54+D71+D96+D139+D154</f>
        <v>5497.999999999999</v>
      </c>
      <c r="E189" s="48">
        <f>D189/C189</f>
        <v>0.9851634174311926</v>
      </c>
      <c r="F189" s="125">
        <f t="shared" si="19"/>
        <v>82.80000000000018</v>
      </c>
    </row>
    <row r="190" spans="1:6" ht="12.75">
      <c r="A190" s="125" t="s">
        <v>34</v>
      </c>
      <c r="B190" s="125">
        <v>212</v>
      </c>
      <c r="C190" s="168">
        <f>C191</f>
        <v>0.4</v>
      </c>
      <c r="D190" s="168">
        <f>D191</f>
        <v>0</v>
      </c>
      <c r="E190" s="48">
        <f>D190/C190</f>
        <v>0</v>
      </c>
      <c r="F190" s="125">
        <f t="shared" si="19"/>
        <v>0.4</v>
      </c>
    </row>
    <row r="191" spans="1:6" ht="12.75">
      <c r="A191" s="87" t="s">
        <v>208</v>
      </c>
      <c r="B191" s="87"/>
      <c r="C191" s="165">
        <f>C11+C97+C140+C155</f>
        <v>0.4</v>
      </c>
      <c r="D191" s="84">
        <f>D11+D97+D140+D155</f>
        <v>0</v>
      </c>
      <c r="E191" s="88">
        <f>D191/C191</f>
        <v>0</v>
      </c>
      <c r="F191" s="87">
        <f t="shared" si="19"/>
        <v>0.4</v>
      </c>
    </row>
    <row r="192" spans="1:6" ht="12.75">
      <c r="A192" s="125" t="s">
        <v>80</v>
      </c>
      <c r="B192" s="125">
        <v>213</v>
      </c>
      <c r="C192" s="168">
        <f>C13+C55+C72+C98+C141+C156</f>
        <v>1685.8999999999999</v>
      </c>
      <c r="D192" s="168">
        <f>D13+D55+D72+D98+D141+D156</f>
        <v>1582.3</v>
      </c>
      <c r="E192" s="48">
        <f>D192/C192</f>
        <v>0.9385491428910375</v>
      </c>
      <c r="F192" s="125">
        <f t="shared" si="19"/>
        <v>103.59999999999991</v>
      </c>
    </row>
    <row r="193" spans="1:6" ht="12.75">
      <c r="A193" s="125" t="s">
        <v>35</v>
      </c>
      <c r="B193" s="125">
        <v>221</v>
      </c>
      <c r="C193" s="168">
        <f>C14+C56+C142+C157</f>
        <v>86.5</v>
      </c>
      <c r="D193" s="168">
        <f>D14+D56+D142+D157</f>
        <v>83.8</v>
      </c>
      <c r="E193" s="48">
        <f>D193/C193</f>
        <v>0.96878612716763</v>
      </c>
      <c r="F193" s="125">
        <f t="shared" si="19"/>
        <v>2.700000000000003</v>
      </c>
    </row>
    <row r="194" spans="1:6" ht="12.75">
      <c r="A194" s="125" t="s">
        <v>36</v>
      </c>
      <c r="B194" s="125">
        <v>222</v>
      </c>
      <c r="C194" s="168">
        <f>C195</f>
        <v>13.1</v>
      </c>
      <c r="D194" s="168">
        <f>D195</f>
        <v>0</v>
      </c>
      <c r="E194" s="48">
        <v>0</v>
      </c>
      <c r="F194" s="125">
        <f t="shared" si="19"/>
        <v>13.1</v>
      </c>
    </row>
    <row r="195" spans="1:6" s="49" customFormat="1" ht="12.75">
      <c r="A195" s="87" t="s">
        <v>65</v>
      </c>
      <c r="B195" s="87"/>
      <c r="C195" s="165">
        <f>C15+C63+C73+C99+C158</f>
        <v>13.1</v>
      </c>
      <c r="D195" s="84">
        <f>D15+D63+D73+D99+D158</f>
        <v>0</v>
      </c>
      <c r="E195" s="32">
        <v>0</v>
      </c>
      <c r="F195" s="31">
        <f t="shared" si="19"/>
        <v>13.1</v>
      </c>
    </row>
    <row r="196" spans="1:7" ht="12.75">
      <c r="A196" s="125" t="s">
        <v>37</v>
      </c>
      <c r="B196" s="125">
        <v>223</v>
      </c>
      <c r="C196" s="168">
        <f>C197+C198+C199+C200+C202+C201</f>
        <v>1742.045</v>
      </c>
      <c r="D196" s="168">
        <f>D197+D198+D199+D200+D202+D201</f>
        <v>1486.8999999999999</v>
      </c>
      <c r="E196" s="48">
        <f>D196/C196</f>
        <v>0.8535370785484875</v>
      </c>
      <c r="F196" s="125">
        <f t="shared" si="19"/>
        <v>255.1450000000002</v>
      </c>
      <c r="G196" s="86"/>
    </row>
    <row r="197" spans="1:6" ht="12.75">
      <c r="A197" s="31" t="s">
        <v>154</v>
      </c>
      <c r="B197" s="125"/>
      <c r="C197" s="165">
        <f>C18+C101+C160+C76</f>
        <v>1231.1000000000001</v>
      </c>
      <c r="D197" s="84">
        <f>D18+D101+D160+D76</f>
        <v>976</v>
      </c>
      <c r="E197" s="88">
        <f>D197/C197</f>
        <v>0.7927869385102753</v>
      </c>
      <c r="F197" s="87">
        <f t="shared" si="19"/>
        <v>255.10000000000014</v>
      </c>
    </row>
    <row r="198" spans="1:6" ht="12.75">
      <c r="A198" s="31" t="s">
        <v>162</v>
      </c>
      <c r="B198" s="125"/>
      <c r="C198" s="165">
        <f aca="true" t="shared" si="20" ref="C198:D200">C19</f>
        <v>499.878</v>
      </c>
      <c r="D198" s="84">
        <f t="shared" si="20"/>
        <v>499.8</v>
      </c>
      <c r="E198" s="88">
        <v>0</v>
      </c>
      <c r="F198" s="87">
        <f t="shared" si="19"/>
        <v>0.07799999999997453</v>
      </c>
    </row>
    <row r="199" spans="1:6" ht="12.75">
      <c r="A199" s="31" t="s">
        <v>193</v>
      </c>
      <c r="B199" s="125"/>
      <c r="C199" s="165">
        <f t="shared" si="20"/>
        <v>11.067</v>
      </c>
      <c r="D199" s="120">
        <f t="shared" si="20"/>
        <v>11.1</v>
      </c>
      <c r="E199" s="88">
        <f aca="true" t="shared" si="21" ref="E199:E206">D199/C199</f>
        <v>1.0029818378964488</v>
      </c>
      <c r="F199" s="87">
        <f t="shared" si="19"/>
        <v>-0.032999999999999474</v>
      </c>
    </row>
    <row r="200" spans="1:6" ht="12.75">
      <c r="A200" s="31" t="s">
        <v>194</v>
      </c>
      <c r="B200" s="125"/>
      <c r="C200" s="165">
        <f t="shared" si="20"/>
        <v>0</v>
      </c>
      <c r="D200" s="120">
        <f t="shared" si="20"/>
        <v>0</v>
      </c>
      <c r="E200" s="88" t="e">
        <f t="shared" si="21"/>
        <v>#DIV/0!</v>
      </c>
      <c r="F200" s="87">
        <f t="shared" si="19"/>
        <v>0</v>
      </c>
    </row>
    <row r="201" spans="1:6" ht="12.75">
      <c r="A201" s="31" t="s">
        <v>263</v>
      </c>
      <c r="B201" s="125"/>
      <c r="C201" s="165">
        <f>C22</f>
        <v>0</v>
      </c>
      <c r="D201" s="120"/>
      <c r="E201" s="88" t="e">
        <f t="shared" si="21"/>
        <v>#DIV/0!</v>
      </c>
      <c r="F201" s="87">
        <f t="shared" si="19"/>
        <v>0</v>
      </c>
    </row>
    <row r="202" spans="1:6" ht="12.75">
      <c r="A202" s="31" t="s">
        <v>205</v>
      </c>
      <c r="B202" s="125"/>
      <c r="C202" s="165">
        <f>C17</f>
        <v>0</v>
      </c>
      <c r="D202" s="120">
        <f>D161</f>
        <v>0</v>
      </c>
      <c r="E202" s="88" t="e">
        <f t="shared" si="21"/>
        <v>#DIV/0!</v>
      </c>
      <c r="F202" s="87">
        <f t="shared" si="19"/>
        <v>0</v>
      </c>
    </row>
    <row r="203" spans="1:6" ht="12.75">
      <c r="A203" s="11" t="s">
        <v>52</v>
      </c>
      <c r="B203" s="11">
        <v>224</v>
      </c>
      <c r="C203" s="180">
        <f>C77+C102</f>
        <v>0</v>
      </c>
      <c r="D203" s="180">
        <f>D77+D102</f>
        <v>0</v>
      </c>
      <c r="E203" s="14" t="e">
        <f t="shared" si="21"/>
        <v>#DIV/0!</v>
      </c>
      <c r="F203" s="11">
        <f t="shared" si="19"/>
        <v>0</v>
      </c>
    </row>
    <row r="204" spans="1:6" ht="12.75">
      <c r="A204" s="98" t="s">
        <v>168</v>
      </c>
      <c r="B204" s="125">
        <v>231</v>
      </c>
      <c r="C204" s="180">
        <f>C185</f>
        <v>5177.5</v>
      </c>
      <c r="D204" s="180">
        <f>D185</f>
        <v>5177.5</v>
      </c>
      <c r="E204" s="14">
        <f t="shared" si="21"/>
        <v>1</v>
      </c>
      <c r="F204" s="11">
        <f t="shared" si="19"/>
        <v>0</v>
      </c>
    </row>
    <row r="205" spans="1:6" ht="12.75">
      <c r="A205" s="125" t="s">
        <v>81</v>
      </c>
      <c r="B205" s="125">
        <v>225</v>
      </c>
      <c r="C205" s="168">
        <f>C103+C79+C57+C23</f>
        <v>3969.7</v>
      </c>
      <c r="D205" s="168">
        <f>D103+D79+D57+D23</f>
        <v>3719.4999999999995</v>
      </c>
      <c r="E205" s="48">
        <f t="shared" si="21"/>
        <v>0.9369725671965136</v>
      </c>
      <c r="F205" s="125">
        <f t="shared" si="19"/>
        <v>250.20000000000027</v>
      </c>
    </row>
    <row r="206" spans="1:6" s="30" customFormat="1" ht="12.75">
      <c r="A206" s="87" t="s">
        <v>165</v>
      </c>
      <c r="B206" s="87"/>
      <c r="C206" s="165">
        <f>C24+C143+C162+C57</f>
        <v>151.29999999999998</v>
      </c>
      <c r="D206" s="84">
        <f>D24+D143+D162</f>
        <v>139.9</v>
      </c>
      <c r="E206" s="88">
        <f t="shared" si="21"/>
        <v>0.924653007270324</v>
      </c>
      <c r="F206" s="87">
        <f t="shared" si="19"/>
        <v>11.399999999999977</v>
      </c>
    </row>
    <row r="207" spans="1:6" s="30" customFormat="1" ht="12.75">
      <c r="A207" s="87" t="s">
        <v>220</v>
      </c>
      <c r="B207" s="87"/>
      <c r="C207" s="165">
        <f>C104</f>
        <v>0</v>
      </c>
      <c r="D207" s="84">
        <f>D104</f>
        <v>0</v>
      </c>
      <c r="E207" s="88">
        <v>0</v>
      </c>
      <c r="F207" s="87">
        <f t="shared" si="19"/>
        <v>0</v>
      </c>
    </row>
    <row r="208" spans="1:6" s="30" customFormat="1" ht="12.75">
      <c r="A208" s="87" t="s">
        <v>53</v>
      </c>
      <c r="B208" s="87"/>
      <c r="C208" s="165">
        <f>C107</f>
        <v>0</v>
      </c>
      <c r="D208" s="84">
        <f>D107</f>
        <v>0</v>
      </c>
      <c r="E208" s="88" t="e">
        <f>D208/C208</f>
        <v>#DIV/0!</v>
      </c>
      <c r="F208" s="87">
        <f aca="true" t="shared" si="22" ref="F208:F215">C208-D208</f>
        <v>0</v>
      </c>
    </row>
    <row r="209" spans="1:6" s="30" customFormat="1" ht="12.75">
      <c r="A209" s="45" t="s">
        <v>105</v>
      </c>
      <c r="B209" s="87"/>
      <c r="C209" s="165">
        <f>C105</f>
        <v>239.4</v>
      </c>
      <c r="D209" s="84">
        <f>D105</f>
        <v>70</v>
      </c>
      <c r="E209" s="88">
        <f>D209/C209</f>
        <v>0.29239766081871343</v>
      </c>
      <c r="F209" s="87">
        <f t="shared" si="22"/>
        <v>169.4</v>
      </c>
    </row>
    <row r="210" spans="1:6" s="30" customFormat="1" ht="12.75">
      <c r="A210" s="45" t="s">
        <v>197</v>
      </c>
      <c r="B210" s="87"/>
      <c r="C210" s="165">
        <f>C106</f>
        <v>808.6</v>
      </c>
      <c r="D210" s="84">
        <f>D106</f>
        <v>749.7</v>
      </c>
      <c r="E210" s="88">
        <f>D210/C210</f>
        <v>0.9271580509522632</v>
      </c>
      <c r="F210" s="87">
        <f t="shared" si="22"/>
        <v>58.89999999999998</v>
      </c>
    </row>
    <row r="211" spans="1:6" s="44" customFormat="1" ht="12.75">
      <c r="A211" s="31" t="s">
        <v>221</v>
      </c>
      <c r="B211" s="31"/>
      <c r="C211" s="167">
        <f>C108</f>
        <v>0</v>
      </c>
      <c r="D211" s="85">
        <f>D108</f>
        <v>0</v>
      </c>
      <c r="E211" s="32" t="e">
        <f>D211/C211</f>
        <v>#DIV/0!</v>
      </c>
      <c r="F211" s="31">
        <f t="shared" si="22"/>
        <v>0</v>
      </c>
    </row>
    <row r="212" spans="1:6" s="30" customFormat="1" ht="12.75">
      <c r="A212" s="83" t="s">
        <v>153</v>
      </c>
      <c r="B212" s="87"/>
      <c r="C212" s="165">
        <f>C80</f>
        <v>180</v>
      </c>
      <c r="D212" s="84">
        <f>D80</f>
        <v>180</v>
      </c>
      <c r="E212" s="88">
        <v>0</v>
      </c>
      <c r="F212" s="87">
        <f t="shared" si="22"/>
        <v>0</v>
      </c>
    </row>
    <row r="213" spans="1:6" s="12" customFormat="1" ht="12.75">
      <c r="A213" s="125" t="s">
        <v>82</v>
      </c>
      <c r="B213" s="125">
        <v>226</v>
      </c>
      <c r="C213" s="168">
        <f>C26+C58+C65+C83+C109+C183</f>
        <v>1396.6000000000001</v>
      </c>
      <c r="D213" s="168">
        <f>D26+D58+D65+D83+D109+D183</f>
        <v>442.1</v>
      </c>
      <c r="E213" s="48">
        <f>D213/C213</f>
        <v>0.31655448947443793</v>
      </c>
      <c r="F213" s="125">
        <f t="shared" si="22"/>
        <v>954.5000000000001</v>
      </c>
    </row>
    <row r="214" spans="1:6" s="30" customFormat="1" ht="25.5" customHeight="1">
      <c r="A214" s="83" t="s">
        <v>295</v>
      </c>
      <c r="B214" s="87"/>
      <c r="C214" s="165">
        <f>C27</f>
        <v>0</v>
      </c>
      <c r="D214" s="84">
        <f>D27</f>
        <v>0</v>
      </c>
      <c r="E214" s="88" t="e">
        <f>D214/C214</f>
        <v>#DIV/0!</v>
      </c>
      <c r="F214" s="87">
        <f t="shared" si="22"/>
        <v>0</v>
      </c>
    </row>
    <row r="215" spans="1:6" s="30" customFormat="1" ht="12.75" customHeight="1">
      <c r="A215" s="83" t="s">
        <v>218</v>
      </c>
      <c r="B215" s="87"/>
      <c r="C215" s="165">
        <f>C29</f>
        <v>0</v>
      </c>
      <c r="D215" s="84">
        <f>D29</f>
        <v>0</v>
      </c>
      <c r="E215" s="88">
        <v>0</v>
      </c>
      <c r="F215" s="87">
        <f t="shared" si="22"/>
        <v>0</v>
      </c>
    </row>
    <row r="216" spans="1:6" s="30" customFormat="1" ht="12.75" customHeight="1">
      <c r="A216" s="83" t="s">
        <v>176</v>
      </c>
      <c r="B216" s="87"/>
      <c r="C216" s="165">
        <f>C30</f>
        <v>195.9</v>
      </c>
      <c r="D216" s="84">
        <f>D30</f>
        <v>191.4</v>
      </c>
      <c r="E216" s="88">
        <f>D216/C216</f>
        <v>0.9770290964777948</v>
      </c>
      <c r="F216" s="87">
        <f>C216-D216</f>
        <v>4.5</v>
      </c>
    </row>
    <row r="217" spans="1:6" s="30" customFormat="1" ht="12.75" customHeight="1">
      <c r="A217" s="31" t="s">
        <v>211</v>
      </c>
      <c r="B217" s="87"/>
      <c r="C217" s="165">
        <f>C111</f>
        <v>0</v>
      </c>
      <c r="D217" s="84">
        <f>D111</f>
        <v>0</v>
      </c>
      <c r="E217" s="88" t="e">
        <f>D217/C217</f>
        <v>#DIV/0!</v>
      </c>
      <c r="F217" s="87">
        <f aca="true" t="shared" si="23" ref="F217:F230">C217-D217</f>
        <v>0</v>
      </c>
    </row>
    <row r="218" spans="1:6" s="30" customFormat="1" ht="12.75" customHeight="1">
      <c r="A218" s="83" t="s">
        <v>153</v>
      </c>
      <c r="B218" s="87"/>
      <c r="C218" s="165">
        <f>C84</f>
        <v>0</v>
      </c>
      <c r="D218" s="84">
        <f>D84</f>
        <v>0</v>
      </c>
      <c r="E218" s="88" t="e">
        <f aca="true" t="shared" si="24" ref="E218:E229">D218/C218</f>
        <v>#DIV/0!</v>
      </c>
      <c r="F218" s="87">
        <f t="shared" si="23"/>
        <v>0</v>
      </c>
    </row>
    <row r="219" spans="1:6" s="30" customFormat="1" ht="12.75" customHeight="1">
      <c r="A219" s="83" t="s">
        <v>103</v>
      </c>
      <c r="B219" s="87"/>
      <c r="C219" s="165">
        <f>C85</f>
        <v>0</v>
      </c>
      <c r="D219" s="84">
        <f>D85</f>
        <v>0</v>
      </c>
      <c r="E219" s="88" t="e">
        <f t="shared" si="24"/>
        <v>#DIV/0!</v>
      </c>
      <c r="F219" s="87">
        <f t="shared" si="23"/>
        <v>0</v>
      </c>
    </row>
    <row r="220" spans="1:6" s="30" customFormat="1" ht="12.75" customHeight="1">
      <c r="A220" s="83" t="s">
        <v>163</v>
      </c>
      <c r="B220" s="87"/>
      <c r="C220" s="165">
        <f>C28+C58+C113+C146+C163+C65</f>
        <v>191</v>
      </c>
      <c r="D220" s="84">
        <f>D28+D58+D113+D146+D163+D65</f>
        <v>57.5</v>
      </c>
      <c r="E220" s="88">
        <f t="shared" si="24"/>
        <v>0.3010471204188482</v>
      </c>
      <c r="F220" s="87">
        <f t="shared" si="23"/>
        <v>133.5</v>
      </c>
    </row>
    <row r="221" spans="1:6" s="30" customFormat="1" ht="18" customHeight="1">
      <c r="A221" s="3" t="s">
        <v>279</v>
      </c>
      <c r="B221" s="125">
        <v>227</v>
      </c>
      <c r="C221" s="168">
        <f>C31</f>
        <v>14.7</v>
      </c>
      <c r="D221" s="168">
        <f>D31</f>
        <v>5.4</v>
      </c>
      <c r="E221" s="88">
        <f t="shared" si="24"/>
        <v>0.3673469387755102</v>
      </c>
      <c r="F221" s="125">
        <f t="shared" si="23"/>
        <v>9.299999999999999</v>
      </c>
    </row>
    <row r="222" spans="1:6" s="30" customFormat="1" ht="25.5" customHeight="1" hidden="1">
      <c r="A222" s="98" t="s">
        <v>85</v>
      </c>
      <c r="B222" s="125">
        <v>241</v>
      </c>
      <c r="C222" s="168">
        <f>C223+C224</f>
        <v>0</v>
      </c>
      <c r="D222" s="168">
        <f>D223+D224</f>
        <v>0</v>
      </c>
      <c r="E222" s="88" t="e">
        <f t="shared" si="24"/>
        <v>#DIV/0!</v>
      </c>
      <c r="F222" s="125">
        <f>C222-D222</f>
        <v>0</v>
      </c>
    </row>
    <row r="223" spans="1:6" s="30" customFormat="1" ht="26.25" customHeight="1" hidden="1">
      <c r="A223" s="184" t="s">
        <v>152</v>
      </c>
      <c r="B223" s="31"/>
      <c r="C223" s="165">
        <f>C32+C164</f>
        <v>0</v>
      </c>
      <c r="D223" s="165">
        <f>D32+D164</f>
        <v>0</v>
      </c>
      <c r="E223" s="88" t="e">
        <f t="shared" si="24"/>
        <v>#DIV/0!</v>
      </c>
      <c r="F223" s="125">
        <f>C223-D223</f>
        <v>0</v>
      </c>
    </row>
    <row r="224" spans="1:6" s="30" customFormat="1" ht="39" customHeight="1" hidden="1">
      <c r="A224" s="45" t="s">
        <v>111</v>
      </c>
      <c r="B224" s="31"/>
      <c r="C224" s="165">
        <f>C115</f>
        <v>0</v>
      </c>
      <c r="D224" s="165">
        <f>D115</f>
        <v>0</v>
      </c>
      <c r="E224" s="88" t="e">
        <f t="shared" si="24"/>
        <v>#DIV/0!</v>
      </c>
      <c r="F224" s="125">
        <f>C224-D224</f>
        <v>0</v>
      </c>
    </row>
    <row r="225" spans="1:6" s="30" customFormat="1" ht="42.75" customHeight="1" hidden="1">
      <c r="A225" s="98" t="s">
        <v>224</v>
      </c>
      <c r="B225" s="125">
        <v>242</v>
      </c>
      <c r="C225" s="168"/>
      <c r="D225" s="168"/>
      <c r="E225" s="88" t="e">
        <f t="shared" si="24"/>
        <v>#DIV/0!</v>
      </c>
      <c r="F225" s="125">
        <f>C225-D225</f>
        <v>0</v>
      </c>
    </row>
    <row r="226" spans="1:6" s="30" customFormat="1" ht="27.75" customHeight="1">
      <c r="A226" s="1" t="s">
        <v>309</v>
      </c>
      <c r="B226" s="125">
        <v>228</v>
      </c>
      <c r="C226" s="168">
        <f>C88</f>
        <v>0</v>
      </c>
      <c r="D226" s="168">
        <f>D88</f>
        <v>0</v>
      </c>
      <c r="E226" s="88" t="e">
        <f t="shared" si="24"/>
        <v>#DIV/0!</v>
      </c>
      <c r="F226" s="125">
        <f>C226-D226</f>
        <v>0</v>
      </c>
    </row>
    <row r="227" spans="1:6" s="30" customFormat="1" ht="42.75" customHeight="1">
      <c r="A227" s="199" t="s">
        <v>275</v>
      </c>
      <c r="B227" s="173">
        <v>245</v>
      </c>
      <c r="C227" s="168">
        <f>C116</f>
        <v>6942.3</v>
      </c>
      <c r="D227" s="168">
        <f>D116</f>
        <v>5026.4</v>
      </c>
      <c r="E227" s="48">
        <f t="shared" si="24"/>
        <v>0.7240251789752675</v>
      </c>
      <c r="F227" s="125">
        <f t="shared" si="23"/>
        <v>1915.9000000000005</v>
      </c>
    </row>
    <row r="228" spans="1:6" s="30" customFormat="1" ht="42.75" customHeight="1">
      <c r="A228" s="162" t="s">
        <v>272</v>
      </c>
      <c r="B228" s="125">
        <v>246</v>
      </c>
      <c r="C228" s="168">
        <f>C34</f>
        <v>40</v>
      </c>
      <c r="D228" s="168">
        <f>D34</f>
        <v>40</v>
      </c>
      <c r="E228" s="48">
        <f t="shared" si="24"/>
        <v>1</v>
      </c>
      <c r="F228" s="125">
        <f t="shared" si="23"/>
        <v>0</v>
      </c>
    </row>
    <row r="229" spans="1:6" s="30" customFormat="1" ht="27" customHeight="1">
      <c r="A229" s="98" t="s">
        <v>102</v>
      </c>
      <c r="B229" s="125">
        <v>251</v>
      </c>
      <c r="C229" s="168">
        <f>C35+C165+C87</f>
        <v>2216.1</v>
      </c>
      <c r="D229" s="168">
        <f>D35+D165+D87</f>
        <v>2004.2000000000003</v>
      </c>
      <c r="E229" s="48">
        <f t="shared" si="24"/>
        <v>0.9043815712287353</v>
      </c>
      <c r="F229" s="125">
        <f t="shared" si="23"/>
        <v>211.89999999999964</v>
      </c>
    </row>
    <row r="230" spans="1:6" s="30" customFormat="1" ht="17.25" customHeight="1">
      <c r="A230" s="125" t="s">
        <v>156</v>
      </c>
      <c r="B230" s="125">
        <v>262</v>
      </c>
      <c r="C230" s="168">
        <f>C176</f>
        <v>0</v>
      </c>
      <c r="D230" s="168">
        <f>D176</f>
        <v>0</v>
      </c>
      <c r="E230" s="48">
        <v>0</v>
      </c>
      <c r="F230" s="125">
        <f t="shared" si="23"/>
        <v>0</v>
      </c>
    </row>
    <row r="231" spans="1:6" s="30" customFormat="1" ht="24.75" customHeight="1">
      <c r="A231" s="201" t="s">
        <v>297</v>
      </c>
      <c r="B231" s="125">
        <v>264</v>
      </c>
      <c r="C231" s="168">
        <f>C36</f>
        <v>40</v>
      </c>
      <c r="D231" s="168">
        <f>D36</f>
        <v>40</v>
      </c>
      <c r="E231" s="48">
        <v>1</v>
      </c>
      <c r="F231" s="125">
        <f>C231-D231</f>
        <v>0</v>
      </c>
    </row>
    <row r="232" spans="1:6" s="30" customFormat="1" ht="24.75" customHeight="1">
      <c r="A232" s="201" t="s">
        <v>299</v>
      </c>
      <c r="B232" s="125">
        <v>265</v>
      </c>
      <c r="C232" s="168">
        <f>C38</f>
        <v>12.925</v>
      </c>
      <c r="D232" s="168">
        <f>D38</f>
        <v>12.8</v>
      </c>
      <c r="E232" s="48">
        <v>2</v>
      </c>
      <c r="F232" s="125">
        <f>C232-D232</f>
        <v>0.125</v>
      </c>
    </row>
    <row r="233" spans="1:7" ht="12.75">
      <c r="A233" s="125" t="s">
        <v>264</v>
      </c>
      <c r="B233" s="125">
        <v>291</v>
      </c>
      <c r="C233" s="168">
        <f>C41</f>
        <v>25.8</v>
      </c>
      <c r="D233" s="168">
        <f>D41</f>
        <v>16.2</v>
      </c>
      <c r="E233" s="48">
        <f>D233/C233</f>
        <v>0.627906976744186</v>
      </c>
      <c r="F233" s="125">
        <f aca="true" t="shared" si="25" ref="F233:F249">C233-D233</f>
        <v>9.600000000000001</v>
      </c>
      <c r="G233" s="86"/>
    </row>
    <row r="234" spans="1:6" ht="25.5">
      <c r="A234" s="179" t="s">
        <v>265</v>
      </c>
      <c r="B234" s="125">
        <v>292</v>
      </c>
      <c r="C234" s="168">
        <f>C42</f>
        <v>3</v>
      </c>
      <c r="D234" s="168">
        <f>D42</f>
        <v>0</v>
      </c>
      <c r="E234" s="88">
        <f>D234/C234</f>
        <v>0</v>
      </c>
      <c r="F234" s="87">
        <f>C234-D234</f>
        <v>3</v>
      </c>
    </row>
    <row r="235" spans="1:6" ht="12.75">
      <c r="A235" s="125" t="s">
        <v>266</v>
      </c>
      <c r="B235" s="125">
        <v>296</v>
      </c>
      <c r="C235" s="168">
        <f>C43+C66</f>
        <v>6.8</v>
      </c>
      <c r="D235" s="168">
        <f>D43+D66</f>
        <v>0</v>
      </c>
      <c r="E235" s="88">
        <f>D235/C235</f>
        <v>0</v>
      </c>
      <c r="F235" s="87">
        <f t="shared" si="25"/>
        <v>6.8</v>
      </c>
    </row>
    <row r="236" spans="1:6" ht="12" customHeight="1">
      <c r="A236" s="98" t="s">
        <v>267</v>
      </c>
      <c r="B236" s="125">
        <v>297</v>
      </c>
      <c r="C236" s="168">
        <f>C44</f>
        <v>10</v>
      </c>
      <c r="D236" s="168">
        <f>D44</f>
        <v>9.9</v>
      </c>
      <c r="E236" s="88">
        <v>0</v>
      </c>
      <c r="F236" s="87">
        <f t="shared" si="25"/>
        <v>0.09999999999999964</v>
      </c>
    </row>
    <row r="237" spans="1:6" ht="12.75" hidden="1">
      <c r="A237" s="87"/>
      <c r="B237" s="125"/>
      <c r="C237" s="165"/>
      <c r="D237" s="165"/>
      <c r="E237" s="88"/>
      <c r="F237" s="125"/>
    </row>
    <row r="238" spans="1:6" s="44" customFormat="1" ht="12.75" hidden="1">
      <c r="A238" s="45"/>
      <c r="B238" s="125"/>
      <c r="C238" s="165"/>
      <c r="D238" s="165"/>
      <c r="E238" s="88" t="e">
        <f>D238/C238</f>
        <v>#DIV/0!</v>
      </c>
      <c r="F238" s="87">
        <f>C238-D238</f>
        <v>0</v>
      </c>
    </row>
    <row r="239" spans="1:6" ht="12.75">
      <c r="A239" s="125" t="s">
        <v>38</v>
      </c>
      <c r="B239" s="125">
        <v>310</v>
      </c>
      <c r="C239" s="168">
        <f>C46+C67+C90+C121</f>
        <v>5028.1</v>
      </c>
      <c r="D239" s="168">
        <f>D46+D67+D90+D121</f>
        <v>4952.4</v>
      </c>
      <c r="E239" s="88">
        <f aca="true" t="shared" si="26" ref="E239:E249">D239/C239</f>
        <v>0.9849446112845806</v>
      </c>
      <c r="F239" s="125">
        <f t="shared" si="25"/>
        <v>75.70000000000073</v>
      </c>
    </row>
    <row r="240" spans="1:6" s="30" customFormat="1" ht="12.75">
      <c r="A240" s="87" t="s">
        <v>30</v>
      </c>
      <c r="B240" s="87"/>
      <c r="C240" s="165">
        <f>C47++C59+C124+C171+C67</f>
        <v>375.7</v>
      </c>
      <c r="D240" s="84">
        <f>D47++D59+D124+D171+D67</f>
        <v>300.5</v>
      </c>
      <c r="E240" s="88">
        <f t="shared" si="26"/>
        <v>0.7998402981101943</v>
      </c>
      <c r="F240" s="87">
        <f t="shared" si="25"/>
        <v>75.19999999999999</v>
      </c>
    </row>
    <row r="241" spans="1:6" s="30" customFormat="1" ht="12.75">
      <c r="A241" s="185" t="s">
        <v>198</v>
      </c>
      <c r="B241" s="87"/>
      <c r="C241" s="165">
        <f>C122</f>
        <v>3427.5</v>
      </c>
      <c r="D241" s="84">
        <f>D122</f>
        <v>3427.1</v>
      </c>
      <c r="E241" s="88">
        <f t="shared" si="26"/>
        <v>0.9998832968636032</v>
      </c>
      <c r="F241" s="87">
        <f t="shared" si="25"/>
        <v>0.40000000000009095</v>
      </c>
    </row>
    <row r="242" spans="1:6" s="30" customFormat="1" ht="12.75">
      <c r="A242" s="45" t="s">
        <v>207</v>
      </c>
      <c r="B242" s="87"/>
      <c r="C242" s="165">
        <f>C134</f>
        <v>0</v>
      </c>
      <c r="D242" s="84">
        <f>D134</f>
        <v>0</v>
      </c>
      <c r="E242" s="88">
        <v>0</v>
      </c>
      <c r="F242" s="87">
        <f t="shared" si="25"/>
        <v>0</v>
      </c>
    </row>
    <row r="243" spans="1:6" ht="12.75">
      <c r="A243" s="45" t="s">
        <v>100</v>
      </c>
      <c r="B243" s="125"/>
      <c r="C243" s="167">
        <f>C123</f>
        <v>0</v>
      </c>
      <c r="D243" s="122">
        <f>D123</f>
        <v>0</v>
      </c>
      <c r="E243" s="32">
        <v>0</v>
      </c>
      <c r="F243" s="31">
        <f t="shared" si="25"/>
        <v>0</v>
      </c>
    </row>
    <row r="244" spans="1:6" s="30" customFormat="1" ht="12.75">
      <c r="A244" s="45" t="s">
        <v>153</v>
      </c>
      <c r="B244" s="87"/>
      <c r="C244" s="165">
        <f>C91</f>
        <v>1224.9</v>
      </c>
      <c r="D244" s="84">
        <f>D91</f>
        <v>1224.8</v>
      </c>
      <c r="E244" s="88">
        <v>0</v>
      </c>
      <c r="F244" s="87">
        <f>C244-D244</f>
        <v>0.10000000000013642</v>
      </c>
    </row>
    <row r="245" spans="1:6" ht="12.75">
      <c r="A245" s="125" t="s">
        <v>268</v>
      </c>
      <c r="B245" s="125">
        <v>343</v>
      </c>
      <c r="C245" s="168">
        <f>C48+C92+C125</f>
        <v>2885.3</v>
      </c>
      <c r="D245" s="168">
        <f>D48+D92+D125</f>
        <v>2699.7</v>
      </c>
      <c r="E245" s="48">
        <f t="shared" si="26"/>
        <v>0.9356739333864762</v>
      </c>
      <c r="F245" s="125">
        <f t="shared" si="25"/>
        <v>185.60000000000036</v>
      </c>
    </row>
    <row r="246" spans="1:6" ht="12.75">
      <c r="A246" s="163" t="s">
        <v>274</v>
      </c>
      <c r="B246" s="125">
        <v>344</v>
      </c>
      <c r="C246" s="168">
        <f>C126</f>
        <v>64.7</v>
      </c>
      <c r="D246" s="168">
        <f>D126</f>
        <v>28.7</v>
      </c>
      <c r="E246" s="48">
        <f t="shared" si="26"/>
        <v>0.4435857805255023</v>
      </c>
      <c r="F246" s="125">
        <f t="shared" si="25"/>
        <v>36</v>
      </c>
    </row>
    <row r="247" spans="1:6" ht="12.75">
      <c r="A247" s="163" t="s">
        <v>269</v>
      </c>
      <c r="B247" s="125">
        <v>345</v>
      </c>
      <c r="C247" s="168">
        <f>C50</f>
        <v>4.8</v>
      </c>
      <c r="D247" s="168">
        <f>D50</f>
        <v>4.8</v>
      </c>
      <c r="E247" s="48">
        <f t="shared" si="26"/>
        <v>1</v>
      </c>
      <c r="F247" s="125">
        <f t="shared" si="25"/>
        <v>0</v>
      </c>
    </row>
    <row r="248" spans="1:6" ht="25.5">
      <c r="A248" s="98" t="s">
        <v>270</v>
      </c>
      <c r="B248" s="125">
        <v>346</v>
      </c>
      <c r="C248" s="168">
        <f>C51+C60+C94+C128+C34</f>
        <v>1645.3</v>
      </c>
      <c r="D248" s="168">
        <f>D51+D60+D94+D128+D34</f>
        <v>1611.8999999999999</v>
      </c>
      <c r="E248" s="48">
        <v>0</v>
      </c>
      <c r="F248" s="125">
        <f t="shared" si="25"/>
        <v>33.40000000000009</v>
      </c>
    </row>
    <row r="249" spans="1:6" ht="25.5">
      <c r="A249" s="98" t="s">
        <v>273</v>
      </c>
      <c r="B249" s="125">
        <v>349</v>
      </c>
      <c r="C249" s="168">
        <f>C129+C52</f>
        <v>9</v>
      </c>
      <c r="D249" s="168">
        <f>D129+D52</f>
        <v>0</v>
      </c>
      <c r="E249" s="48">
        <f t="shared" si="26"/>
        <v>0</v>
      </c>
      <c r="F249" s="125">
        <f t="shared" si="25"/>
        <v>9</v>
      </c>
    </row>
    <row r="250" spans="1:6" ht="12.75">
      <c r="A250" s="93"/>
      <c r="B250" s="94"/>
      <c r="C250" s="124"/>
      <c r="D250" s="124"/>
      <c r="E250" s="95"/>
      <c r="F250" s="93"/>
    </row>
  </sheetData>
  <sheetProtection/>
  <mergeCells count="4">
    <mergeCell ref="D1:F1"/>
    <mergeCell ref="A2:F2"/>
    <mergeCell ref="A3:F3"/>
    <mergeCell ref="A4:F4"/>
  </mergeCells>
  <printOptions/>
  <pageMargins left="0.5118110236220472" right="0" top="0" bottom="0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33"/>
  <sheetViews>
    <sheetView view="pageBreakPreview" zoomScale="90" zoomScaleSheetLayoutView="90" zoomScalePageLayoutView="0" workbookViewId="0" topLeftCell="A1">
      <selection activeCell="D30" sqref="D30"/>
    </sheetView>
  </sheetViews>
  <sheetFormatPr defaultColWidth="9.00390625" defaultRowHeight="12.75"/>
  <cols>
    <col min="1" max="1" width="67.125" style="0" customWidth="1"/>
    <col min="2" max="2" width="14.00390625" style="0" customWidth="1"/>
    <col min="3" max="3" width="12.75390625" style="0" customWidth="1"/>
    <col min="4" max="4" width="14.00390625" style="0" customWidth="1"/>
    <col min="5" max="5" width="16.625" style="0" customWidth="1"/>
  </cols>
  <sheetData>
    <row r="1" ht="12.75" customHeight="1">
      <c r="E1" s="24" t="s">
        <v>280</v>
      </c>
    </row>
    <row r="2" ht="12.75" customHeight="1"/>
    <row r="3" spans="1:5" ht="12.75" customHeight="1">
      <c r="A3" s="307" t="s">
        <v>276</v>
      </c>
      <c r="B3" s="307"/>
      <c r="C3" s="307"/>
      <c r="D3" s="307"/>
      <c r="E3" s="307"/>
    </row>
    <row r="4" spans="1:5" ht="18" customHeight="1">
      <c r="A4" s="307" t="s">
        <v>322</v>
      </c>
      <c r="B4" s="307"/>
      <c r="C4" s="307"/>
      <c r="D4" s="307"/>
      <c r="E4" s="307"/>
    </row>
    <row r="5" spans="3:5" ht="12.75" customHeight="1">
      <c r="C5" s="96"/>
      <c r="D5" s="96"/>
      <c r="E5" s="96" t="s">
        <v>55</v>
      </c>
    </row>
    <row r="6" spans="1:5" ht="12.75" customHeight="1">
      <c r="A6" s="142"/>
      <c r="B6" s="275" t="s">
        <v>158</v>
      </c>
      <c r="C6" s="275" t="s">
        <v>281</v>
      </c>
      <c r="D6" s="275" t="s">
        <v>311</v>
      </c>
      <c r="E6" s="275" t="s">
        <v>159</v>
      </c>
    </row>
    <row r="7" spans="1:5" ht="12.75">
      <c r="A7" s="143" t="s">
        <v>116</v>
      </c>
      <c r="B7" s="276"/>
      <c r="C7" s="276"/>
      <c r="D7" s="276"/>
      <c r="E7" s="276"/>
    </row>
    <row r="8" spans="1:5" ht="29.25" customHeight="1">
      <c r="A8" s="144"/>
      <c r="B8" s="277"/>
      <c r="C8" s="277"/>
      <c r="D8" s="277"/>
      <c r="E8" s="277"/>
    </row>
    <row r="9" spans="1:6" ht="12.75">
      <c r="A9" s="110">
        <v>1</v>
      </c>
      <c r="B9" s="110">
        <v>2</v>
      </c>
      <c r="C9" s="110">
        <v>3</v>
      </c>
      <c r="D9" s="110">
        <v>4</v>
      </c>
      <c r="E9" s="110">
        <v>5</v>
      </c>
      <c r="F9" s="46"/>
    </row>
    <row r="10" spans="1:5" ht="0.75" customHeight="1">
      <c r="A10" s="97"/>
      <c r="B10" s="97"/>
      <c r="C10" s="99"/>
      <c r="D10" s="99"/>
      <c r="E10" s="100"/>
    </row>
    <row r="11" spans="1:5" ht="25.5" hidden="1">
      <c r="A11" s="140" t="s">
        <v>245</v>
      </c>
      <c r="B11" s="131" t="s">
        <v>246</v>
      </c>
      <c r="C11" s="127">
        <v>0</v>
      </c>
      <c r="D11" s="127">
        <v>0</v>
      </c>
      <c r="E11" s="114" t="e">
        <f>D11/C11</f>
        <v>#DIV/0!</v>
      </c>
    </row>
    <row r="12" spans="1:5" ht="12.75" hidden="1">
      <c r="A12" s="15"/>
      <c r="B12" s="16"/>
      <c r="C12" s="127"/>
      <c r="D12" s="127"/>
      <c r="E12" s="114"/>
    </row>
    <row r="13" spans="1:5" ht="25.5">
      <c r="A13" s="140" t="s">
        <v>247</v>
      </c>
      <c r="B13" s="131" t="s">
        <v>249</v>
      </c>
      <c r="C13" s="195">
        <v>2910</v>
      </c>
      <c r="D13" s="195">
        <v>2552.5</v>
      </c>
      <c r="E13" s="186">
        <f>D13/C13</f>
        <v>0.877147766323024</v>
      </c>
    </row>
    <row r="14" spans="1:5" ht="12.75">
      <c r="A14" s="187"/>
      <c r="B14" s="188"/>
      <c r="C14" s="195"/>
      <c r="D14" s="195"/>
      <c r="E14" s="186"/>
    </row>
    <row r="15" spans="1:5" s="64" customFormat="1" ht="38.25" customHeight="1">
      <c r="A15" s="189" t="s">
        <v>248</v>
      </c>
      <c r="B15" s="131" t="s">
        <v>222</v>
      </c>
      <c r="C15" s="196">
        <v>6.8</v>
      </c>
      <c r="D15" s="196">
        <v>0</v>
      </c>
      <c r="E15" s="190">
        <f>D15/C15</f>
        <v>0</v>
      </c>
    </row>
    <row r="16" spans="1:5" ht="12.75">
      <c r="A16" s="187"/>
      <c r="B16" s="188"/>
      <c r="C16" s="195"/>
      <c r="D16" s="195"/>
      <c r="E16" s="186"/>
    </row>
    <row r="17" spans="1:5" ht="39" customHeight="1">
      <c r="A17" s="191" t="s">
        <v>251</v>
      </c>
      <c r="B17" s="131" t="s">
        <v>250</v>
      </c>
      <c r="C17" s="195">
        <v>3724</v>
      </c>
      <c r="D17" s="195">
        <v>3606.9</v>
      </c>
      <c r="E17" s="186">
        <f>D17/C17</f>
        <v>0.9685553168635875</v>
      </c>
    </row>
    <row r="18" spans="1:5" ht="12" customHeight="1">
      <c r="A18" s="187"/>
      <c r="B18" s="188"/>
      <c r="C18" s="195"/>
      <c r="D18" s="195"/>
      <c r="E18" s="186"/>
    </row>
    <row r="19" spans="1:5" ht="39" customHeight="1" hidden="1">
      <c r="A19" s="191" t="s">
        <v>252</v>
      </c>
      <c r="B19" s="131" t="s">
        <v>233</v>
      </c>
      <c r="C19" s="195">
        <v>0</v>
      </c>
      <c r="D19" s="195">
        <v>0</v>
      </c>
      <c r="E19" s="186" t="e">
        <f>D19/C19</f>
        <v>#DIV/0!</v>
      </c>
    </row>
    <row r="20" spans="1:5" ht="12.75" hidden="1">
      <c r="A20" s="187"/>
      <c r="B20" s="188"/>
      <c r="C20" s="195"/>
      <c r="D20" s="195"/>
      <c r="E20" s="186"/>
    </row>
    <row r="21" spans="1:5" ht="25.5">
      <c r="A21" s="191" t="s">
        <v>253</v>
      </c>
      <c r="B21" s="131" t="s">
        <v>254</v>
      </c>
      <c r="C21" s="197">
        <v>2902.3</v>
      </c>
      <c r="D21" s="197">
        <v>954.5</v>
      </c>
      <c r="E21" s="186">
        <f>D21/C21</f>
        <v>0.32887709747441685</v>
      </c>
    </row>
    <row r="22" spans="1:5" ht="12.75">
      <c r="A22" s="187"/>
      <c r="B22" s="188"/>
      <c r="C22" s="197"/>
      <c r="D22" s="197"/>
      <c r="E22" s="186"/>
    </row>
    <row r="23" spans="1:5" ht="25.5">
      <c r="A23" s="191" t="s">
        <v>255</v>
      </c>
      <c r="B23" s="188" t="s">
        <v>230</v>
      </c>
      <c r="C23" s="197">
        <v>1361.2</v>
      </c>
      <c r="D23" s="197">
        <v>1149.9</v>
      </c>
      <c r="E23" s="186">
        <f>D23/C23</f>
        <v>0.8447693211871878</v>
      </c>
    </row>
    <row r="24" spans="1:5" ht="12.75">
      <c r="A24" s="191"/>
      <c r="B24" s="188"/>
      <c r="C24" s="197"/>
      <c r="D24" s="197"/>
      <c r="E24" s="186"/>
    </row>
    <row r="25" spans="1:5" ht="39" customHeight="1" hidden="1">
      <c r="A25" s="191" t="s">
        <v>256</v>
      </c>
      <c r="B25" s="131" t="s">
        <v>257</v>
      </c>
      <c r="C25" s="195">
        <v>0</v>
      </c>
      <c r="D25" s="195">
        <v>0</v>
      </c>
      <c r="E25" s="186" t="e">
        <f>D25/C25</f>
        <v>#DIV/0!</v>
      </c>
    </row>
    <row r="26" spans="1:5" ht="12.75">
      <c r="A26" s="187"/>
      <c r="B26" s="188"/>
      <c r="C26" s="197"/>
      <c r="D26" s="197"/>
      <c r="E26" s="186"/>
    </row>
    <row r="27" spans="1:5" ht="38.25">
      <c r="A27" s="191" t="s">
        <v>258</v>
      </c>
      <c r="B27" s="131" t="s">
        <v>232</v>
      </c>
      <c r="C27" s="197">
        <v>25977.7</v>
      </c>
      <c r="D27" s="197">
        <v>24543.8</v>
      </c>
      <c r="E27" s="186">
        <f>D27/C27</f>
        <v>0.9448026576640733</v>
      </c>
    </row>
    <row r="28" spans="1:5" ht="12.75">
      <c r="A28" s="191"/>
      <c r="B28" s="131"/>
      <c r="C28" s="197"/>
      <c r="D28" s="197"/>
      <c r="E28" s="186"/>
    </row>
    <row r="29" spans="1:5" ht="38.25">
      <c r="A29" s="191" t="s">
        <v>308</v>
      </c>
      <c r="B29" s="131" t="s">
        <v>226</v>
      </c>
      <c r="C29" s="197">
        <v>1250</v>
      </c>
      <c r="D29" s="197">
        <v>860.9</v>
      </c>
      <c r="E29" s="186">
        <f>D29/C29</f>
        <v>0.68872</v>
      </c>
    </row>
    <row r="30" spans="1:5" ht="12.75">
      <c r="A30" s="191"/>
      <c r="B30" s="131"/>
      <c r="C30" s="197"/>
      <c r="D30" s="197"/>
      <c r="E30" s="186"/>
    </row>
    <row r="31" spans="1:5" ht="44.25" customHeight="1">
      <c r="A31" s="191" t="s">
        <v>282</v>
      </c>
      <c r="B31" s="131" t="s">
        <v>283</v>
      </c>
      <c r="C31" s="197">
        <v>415.218</v>
      </c>
      <c r="D31" s="197">
        <v>415.2</v>
      </c>
      <c r="E31" s="186">
        <f>D31/C31</f>
        <v>0.9999566492782104</v>
      </c>
    </row>
    <row r="32" spans="1:5" ht="12.75">
      <c r="A32" s="192" t="s">
        <v>169</v>
      </c>
      <c r="B32" s="193"/>
      <c r="C32" s="198">
        <f>C13+C15+C17+C21+C27+C11+C19+C23+C25+C31+C29</f>
        <v>38547.218</v>
      </c>
      <c r="D32" s="198">
        <f>D13+D15+D17+D21+D27+D11+D19+D23+D25+D31+D29</f>
        <v>34083.7</v>
      </c>
      <c r="E32" s="194">
        <f>D32/C32</f>
        <v>0.8842064815157347</v>
      </c>
    </row>
    <row r="33" spans="2:5" ht="12.75">
      <c r="B33" s="16"/>
      <c r="C33" s="16"/>
      <c r="D33" s="16"/>
      <c r="E33" s="16"/>
    </row>
  </sheetData>
  <sheetProtection/>
  <mergeCells count="6">
    <mergeCell ref="A3:E3"/>
    <mergeCell ref="A4:E4"/>
    <mergeCell ref="C6:C8"/>
    <mergeCell ref="D6:D8"/>
    <mergeCell ref="E6:E8"/>
    <mergeCell ref="B6:B8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B1">
      <selection activeCell="I2" sqref="I2:L2"/>
    </sheetView>
  </sheetViews>
  <sheetFormatPr defaultColWidth="9.00390625" defaultRowHeight="12.75"/>
  <cols>
    <col min="1" max="1" width="8.25390625" style="0" customWidth="1"/>
    <col min="2" max="2" width="7.75390625" style="0" customWidth="1"/>
    <col min="3" max="9" width="13.25390625" style="0" customWidth="1"/>
    <col min="10" max="11" width="10.00390625" style="0" customWidth="1"/>
    <col min="12" max="12" width="11.625" style="0" customWidth="1"/>
  </cols>
  <sheetData>
    <row r="1" spans="10:12" ht="11.25" customHeight="1">
      <c r="J1" s="308" t="s">
        <v>128</v>
      </c>
      <c r="K1" s="308"/>
      <c r="L1" s="308"/>
    </row>
    <row r="2" spans="9:12" ht="12.75">
      <c r="I2" s="308" t="s">
        <v>129</v>
      </c>
      <c r="J2" s="308"/>
      <c r="K2" s="308"/>
      <c r="L2" s="308"/>
    </row>
    <row r="3" spans="9:12" ht="12.75">
      <c r="I3" s="308" t="s">
        <v>161</v>
      </c>
      <c r="J3" s="308"/>
      <c r="K3" s="308"/>
      <c r="L3" s="308"/>
    </row>
    <row r="4" spans="1:12" ht="12.75">
      <c r="A4" s="278" t="s">
        <v>56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12" ht="12.75">
      <c r="A5" s="278" t="s">
        <v>57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1:12" ht="12.75">
      <c r="A6" s="278" t="s">
        <v>312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</row>
    <row r="7" spans="1:12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79" t="s">
        <v>55</v>
      </c>
    </row>
    <row r="8" spans="1:12" ht="12.75" customHeight="1">
      <c r="A8" s="279" t="s">
        <v>15</v>
      </c>
      <c r="B8" s="282" t="s">
        <v>14</v>
      </c>
      <c r="C8" s="283"/>
      <c r="D8" s="283"/>
      <c r="E8" s="283"/>
      <c r="F8" s="283"/>
      <c r="G8" s="283"/>
      <c r="H8" s="283"/>
      <c r="I8" s="284"/>
      <c r="J8" s="275" t="s">
        <v>285</v>
      </c>
      <c r="K8" s="275" t="s">
        <v>313</v>
      </c>
      <c r="L8" s="275" t="s">
        <v>114</v>
      </c>
    </row>
    <row r="9" spans="1:12" ht="27" customHeight="1">
      <c r="A9" s="280"/>
      <c r="B9" s="285"/>
      <c r="C9" s="286"/>
      <c r="D9" s="286"/>
      <c r="E9" s="286"/>
      <c r="F9" s="286"/>
      <c r="G9" s="286"/>
      <c r="H9" s="286"/>
      <c r="I9" s="287"/>
      <c r="J9" s="276"/>
      <c r="K9" s="276"/>
      <c r="L9" s="276"/>
    </row>
    <row r="10" spans="1:12" ht="12.75" customHeight="1">
      <c r="A10" s="281"/>
      <c r="B10" s="288"/>
      <c r="C10" s="289"/>
      <c r="D10" s="289"/>
      <c r="E10" s="289"/>
      <c r="F10" s="289"/>
      <c r="G10" s="289"/>
      <c r="H10" s="289"/>
      <c r="I10" s="290"/>
      <c r="J10" s="277"/>
      <c r="K10" s="277"/>
      <c r="L10" s="277"/>
    </row>
    <row r="11" spans="1:12" ht="12.75">
      <c r="A11" s="37" t="s">
        <v>1</v>
      </c>
      <c r="B11" s="41" t="s">
        <v>16</v>
      </c>
      <c r="C11" s="39"/>
      <c r="D11" s="39"/>
      <c r="E11" s="39"/>
      <c r="F11" s="39"/>
      <c r="G11" s="39"/>
      <c r="H11" s="39"/>
      <c r="I11" s="39"/>
      <c r="J11" s="145">
        <f>SUM(J12:J18)</f>
        <v>9151.1</v>
      </c>
      <c r="K11" s="145">
        <f>SUM(K12:K18)</f>
        <v>8681.9</v>
      </c>
      <c r="L11" s="38">
        <f>K11/J11</f>
        <v>0.9487274753854728</v>
      </c>
    </row>
    <row r="12" spans="1:12" ht="26.25" customHeight="1" hidden="1">
      <c r="A12" s="23" t="s">
        <v>2</v>
      </c>
      <c r="B12" s="80"/>
      <c r="C12" s="266" t="s">
        <v>94</v>
      </c>
      <c r="D12" s="266"/>
      <c r="E12" s="266"/>
      <c r="F12" s="266"/>
      <c r="G12" s="266"/>
      <c r="H12" s="266"/>
      <c r="I12" s="267"/>
      <c r="J12" s="146">
        <v>0</v>
      </c>
      <c r="K12" s="147">
        <v>0</v>
      </c>
      <c r="L12" s="48" t="e">
        <f aca="true" t="shared" si="0" ref="L12:L46">K12/J12</f>
        <v>#DIV/0!</v>
      </c>
    </row>
    <row r="13" spans="1:12" ht="24.75" customHeight="1">
      <c r="A13" s="23" t="s">
        <v>58</v>
      </c>
      <c r="B13" s="80"/>
      <c r="C13" s="266" t="s">
        <v>93</v>
      </c>
      <c r="D13" s="266"/>
      <c r="E13" s="266"/>
      <c r="F13" s="266"/>
      <c r="G13" s="266"/>
      <c r="H13" s="266"/>
      <c r="I13" s="267"/>
      <c r="J13" s="148">
        <v>139.2</v>
      </c>
      <c r="K13" s="147">
        <v>127.1</v>
      </c>
      <c r="L13" s="48">
        <f t="shared" si="0"/>
        <v>0.9130747126436782</v>
      </c>
    </row>
    <row r="14" spans="1:12" ht="39" customHeight="1" hidden="1">
      <c r="A14" s="23" t="s">
        <v>17</v>
      </c>
      <c r="B14" s="80"/>
      <c r="C14" s="266" t="s">
        <v>95</v>
      </c>
      <c r="D14" s="266"/>
      <c r="E14" s="266"/>
      <c r="F14" s="266"/>
      <c r="G14" s="266"/>
      <c r="H14" s="266"/>
      <c r="I14" s="267"/>
      <c r="J14" s="148"/>
      <c r="K14" s="147"/>
      <c r="L14" s="48" t="e">
        <f t="shared" si="0"/>
        <v>#DIV/0!</v>
      </c>
    </row>
    <row r="15" spans="1:12" ht="27" customHeight="1">
      <c r="A15" s="23" t="s">
        <v>59</v>
      </c>
      <c r="B15" s="80"/>
      <c r="C15" s="266" t="s">
        <v>96</v>
      </c>
      <c r="D15" s="266"/>
      <c r="E15" s="266"/>
      <c r="F15" s="266"/>
      <c r="G15" s="266"/>
      <c r="H15" s="266"/>
      <c r="I15" s="267"/>
      <c r="J15" s="148">
        <v>122</v>
      </c>
      <c r="K15" s="147">
        <v>121.4</v>
      </c>
      <c r="L15" s="48">
        <f t="shared" si="0"/>
        <v>0.9950819672131148</v>
      </c>
    </row>
    <row r="16" spans="1:12" ht="17.25" customHeight="1" hidden="1">
      <c r="A16" s="23" t="s">
        <v>235</v>
      </c>
      <c r="B16" s="108"/>
      <c r="C16" s="266" t="s">
        <v>236</v>
      </c>
      <c r="D16" s="266"/>
      <c r="E16" s="266"/>
      <c r="F16" s="266"/>
      <c r="G16" s="266"/>
      <c r="H16" s="266"/>
      <c r="I16" s="267"/>
      <c r="J16" s="148"/>
      <c r="K16" s="147">
        <v>0</v>
      </c>
      <c r="L16" s="48" t="e">
        <f t="shared" si="0"/>
        <v>#DIV/0!</v>
      </c>
    </row>
    <row r="17" spans="1:12" ht="14.25" customHeight="1">
      <c r="A17" s="23" t="s">
        <v>89</v>
      </c>
      <c r="B17" s="108"/>
      <c r="C17" s="294" t="s">
        <v>87</v>
      </c>
      <c r="D17" s="294"/>
      <c r="E17" s="294"/>
      <c r="F17" s="294"/>
      <c r="G17" s="294"/>
      <c r="H17" s="294"/>
      <c r="I17" s="295"/>
      <c r="J17" s="148">
        <v>100</v>
      </c>
      <c r="K17" s="147">
        <v>0</v>
      </c>
      <c r="L17" s="48">
        <v>0</v>
      </c>
    </row>
    <row r="18" spans="1:12" ht="12.75" customHeight="1">
      <c r="A18" s="23" t="s">
        <v>90</v>
      </c>
      <c r="B18" s="80"/>
      <c r="C18" s="266" t="s">
        <v>97</v>
      </c>
      <c r="D18" s="266"/>
      <c r="E18" s="266"/>
      <c r="F18" s="266"/>
      <c r="G18" s="266"/>
      <c r="H18" s="266"/>
      <c r="I18" s="267"/>
      <c r="J18" s="148">
        <v>8789.9</v>
      </c>
      <c r="K18" s="147">
        <v>8433.4</v>
      </c>
      <c r="L18" s="48">
        <f t="shared" si="0"/>
        <v>0.9594420869406933</v>
      </c>
    </row>
    <row r="19" spans="1:12" ht="12.75" customHeight="1">
      <c r="A19" s="37" t="s">
        <v>39</v>
      </c>
      <c r="B19" s="269" t="s">
        <v>40</v>
      </c>
      <c r="C19" s="270"/>
      <c r="D19" s="270"/>
      <c r="E19" s="270"/>
      <c r="F19" s="270"/>
      <c r="G19" s="270"/>
      <c r="H19" s="270"/>
      <c r="I19" s="271"/>
      <c r="J19" s="145">
        <f>J20</f>
        <v>286.2</v>
      </c>
      <c r="K19" s="145">
        <f>K20</f>
        <v>286.2</v>
      </c>
      <c r="L19" s="38">
        <f t="shared" si="0"/>
        <v>1</v>
      </c>
    </row>
    <row r="20" spans="1:12" ht="12.75" customHeight="1">
      <c r="A20" s="23" t="s">
        <v>62</v>
      </c>
      <c r="B20" s="80"/>
      <c r="C20" s="266" t="s">
        <v>41</v>
      </c>
      <c r="D20" s="266"/>
      <c r="E20" s="266"/>
      <c r="F20" s="266"/>
      <c r="G20" s="266"/>
      <c r="H20" s="266"/>
      <c r="I20" s="267"/>
      <c r="J20" s="148">
        <v>286.2</v>
      </c>
      <c r="K20" s="147">
        <v>286.2</v>
      </c>
      <c r="L20" s="48">
        <f t="shared" si="0"/>
        <v>1</v>
      </c>
    </row>
    <row r="21" spans="1:12" ht="12.75" customHeight="1">
      <c r="A21" s="37" t="s">
        <v>3</v>
      </c>
      <c r="B21" s="269" t="s">
        <v>215</v>
      </c>
      <c r="C21" s="270"/>
      <c r="D21" s="270"/>
      <c r="E21" s="270"/>
      <c r="F21" s="270"/>
      <c r="G21" s="270"/>
      <c r="H21" s="270"/>
      <c r="I21" s="271"/>
      <c r="J21" s="145">
        <f>J23+J22</f>
        <v>6.8</v>
      </c>
      <c r="K21" s="145">
        <f>K23+K22</f>
        <v>0</v>
      </c>
      <c r="L21" s="38">
        <f>K21/J21</f>
        <v>0</v>
      </c>
    </row>
    <row r="22" spans="1:12" ht="23.25" customHeight="1" hidden="1">
      <c r="A22" s="23" t="s">
        <v>4</v>
      </c>
      <c r="B22" s="80"/>
      <c r="C22" s="266" t="s">
        <v>119</v>
      </c>
      <c r="D22" s="266"/>
      <c r="E22" s="266"/>
      <c r="F22" s="266"/>
      <c r="G22" s="266"/>
      <c r="H22" s="266"/>
      <c r="I22" s="267"/>
      <c r="J22" s="148"/>
      <c r="K22" s="147"/>
      <c r="L22" s="48" t="e">
        <f>K22/J22</f>
        <v>#DIV/0!</v>
      </c>
    </row>
    <row r="23" spans="1:12" ht="12.75" customHeight="1">
      <c r="A23" s="23" t="s">
        <v>214</v>
      </c>
      <c r="B23" s="80"/>
      <c r="C23" s="266" t="s">
        <v>216</v>
      </c>
      <c r="D23" s="266"/>
      <c r="E23" s="266"/>
      <c r="F23" s="266"/>
      <c r="G23" s="266"/>
      <c r="H23" s="266"/>
      <c r="I23" s="267"/>
      <c r="J23" s="148">
        <v>6.8</v>
      </c>
      <c r="K23" s="147">
        <v>0</v>
      </c>
      <c r="L23" s="48">
        <f>K23/J23</f>
        <v>0</v>
      </c>
    </row>
    <row r="24" spans="1:12" s="25" customFormat="1" ht="13.5" customHeight="1">
      <c r="A24" s="71" t="s">
        <v>47</v>
      </c>
      <c r="B24" s="291" t="s">
        <v>48</v>
      </c>
      <c r="C24" s="292"/>
      <c r="D24" s="292"/>
      <c r="E24" s="292"/>
      <c r="F24" s="292"/>
      <c r="G24" s="292"/>
      <c r="H24" s="292"/>
      <c r="I24" s="293"/>
      <c r="J24" s="149">
        <f>SUM(J25:J25)+J26+J27</f>
        <v>7644.099999999999</v>
      </c>
      <c r="K24" s="149">
        <f>SUM(K25:K25)+K26+K27</f>
        <v>7527</v>
      </c>
      <c r="L24" s="29">
        <f t="shared" si="0"/>
        <v>0.9846809958006829</v>
      </c>
    </row>
    <row r="25" spans="1:12" s="64" customFormat="1" ht="12.75">
      <c r="A25" s="23" t="s">
        <v>83</v>
      </c>
      <c r="B25" s="66"/>
      <c r="C25" s="34" t="s">
        <v>84</v>
      </c>
      <c r="D25" s="67"/>
      <c r="E25" s="67"/>
      <c r="F25" s="67"/>
      <c r="G25" s="67"/>
      <c r="H25" s="67"/>
      <c r="I25" s="68"/>
      <c r="J25" s="150">
        <v>732.9</v>
      </c>
      <c r="K25" s="151">
        <v>732.9</v>
      </c>
      <c r="L25" s="48">
        <f t="shared" si="0"/>
        <v>1</v>
      </c>
    </row>
    <row r="26" spans="1:12" s="64" customFormat="1" ht="12.75">
      <c r="A26" s="23" t="s">
        <v>149</v>
      </c>
      <c r="B26" s="66"/>
      <c r="C26" s="268" t="s">
        <v>150</v>
      </c>
      <c r="D26" s="268"/>
      <c r="E26" s="268"/>
      <c r="F26" s="268"/>
      <c r="G26" s="268"/>
      <c r="H26" s="67"/>
      <c r="I26" s="68"/>
      <c r="J26" s="150">
        <v>6911.2</v>
      </c>
      <c r="K26" s="151">
        <v>6794.1</v>
      </c>
      <c r="L26" s="48">
        <f t="shared" si="0"/>
        <v>0.9830564880194468</v>
      </c>
    </row>
    <row r="27" spans="1:12" s="64" customFormat="1" ht="12.75" hidden="1">
      <c r="A27" s="23" t="s">
        <v>67</v>
      </c>
      <c r="B27" s="66"/>
      <c r="C27" s="268" t="s">
        <v>68</v>
      </c>
      <c r="D27" s="268"/>
      <c r="E27" s="268"/>
      <c r="F27" s="268"/>
      <c r="G27" s="268"/>
      <c r="H27" s="67"/>
      <c r="I27" s="68"/>
      <c r="J27" s="150"/>
      <c r="K27" s="151"/>
      <c r="L27" s="48" t="e">
        <f>K27/J27</f>
        <v>#DIV/0!</v>
      </c>
    </row>
    <row r="28" spans="1:12" ht="12.75">
      <c r="A28" s="40" t="s">
        <v>5</v>
      </c>
      <c r="B28" s="41" t="s">
        <v>19</v>
      </c>
      <c r="C28" s="34"/>
      <c r="D28" s="34"/>
      <c r="E28" s="34"/>
      <c r="F28" s="34"/>
      <c r="G28" s="34"/>
      <c r="H28" s="34"/>
      <c r="I28" s="35"/>
      <c r="J28" s="152">
        <f>SUM(J29:J31)+J32</f>
        <v>18590.6</v>
      </c>
      <c r="K28" s="153">
        <f>SUM(K29:K31)+K32</f>
        <v>14761.099999999999</v>
      </c>
      <c r="L28" s="29">
        <f t="shared" si="0"/>
        <v>0.7940088001463105</v>
      </c>
    </row>
    <row r="29" spans="1:12" ht="12.75">
      <c r="A29" s="23" t="s">
        <v>6</v>
      </c>
      <c r="B29" s="41"/>
      <c r="C29" s="21" t="s">
        <v>73</v>
      </c>
      <c r="D29" s="39"/>
      <c r="E29" s="39"/>
      <c r="F29" s="39"/>
      <c r="G29" s="39"/>
      <c r="H29" s="39"/>
      <c r="I29" s="42"/>
      <c r="J29" s="150">
        <v>372.1</v>
      </c>
      <c r="K29" s="151">
        <v>202.3</v>
      </c>
      <c r="L29" s="48">
        <f t="shared" si="0"/>
        <v>0.5436710561676968</v>
      </c>
    </row>
    <row r="30" spans="1:12" ht="12.75">
      <c r="A30" s="23" t="s">
        <v>7</v>
      </c>
      <c r="B30" s="13"/>
      <c r="C30" s="21" t="s">
        <v>70</v>
      </c>
      <c r="D30" s="21"/>
      <c r="E30" s="21"/>
      <c r="F30" s="21"/>
      <c r="G30" s="21"/>
      <c r="H30" s="21"/>
      <c r="I30" s="22"/>
      <c r="J30" s="148">
        <v>8294.6</v>
      </c>
      <c r="K30" s="154">
        <v>5428.8</v>
      </c>
      <c r="L30" s="48">
        <f t="shared" si="0"/>
        <v>0.6544981072022762</v>
      </c>
    </row>
    <row r="31" spans="1:12" ht="15" customHeight="1">
      <c r="A31" s="23" t="s">
        <v>63</v>
      </c>
      <c r="B31" s="13"/>
      <c r="C31" s="21" t="s">
        <v>64</v>
      </c>
      <c r="D31" s="21"/>
      <c r="E31" s="21"/>
      <c r="F31" s="21"/>
      <c r="G31" s="21"/>
      <c r="H31" s="21"/>
      <c r="I31" s="22"/>
      <c r="J31" s="148">
        <v>8271.8</v>
      </c>
      <c r="K31" s="154">
        <v>7596.7</v>
      </c>
      <c r="L31" s="48">
        <f t="shared" si="0"/>
        <v>0.9183853574796297</v>
      </c>
    </row>
    <row r="32" spans="1:12" ht="19.5" customHeight="1">
      <c r="A32" s="23" t="s">
        <v>177</v>
      </c>
      <c r="B32" s="13"/>
      <c r="C32" s="21" t="s">
        <v>178</v>
      </c>
      <c r="D32" s="21"/>
      <c r="E32" s="21"/>
      <c r="F32" s="21"/>
      <c r="G32" s="21"/>
      <c r="H32" s="21"/>
      <c r="I32" s="22"/>
      <c r="J32" s="148">
        <v>1652.1</v>
      </c>
      <c r="K32" s="155">
        <v>1533.3</v>
      </c>
      <c r="L32" s="48">
        <f t="shared" si="0"/>
        <v>0.9280915198837842</v>
      </c>
    </row>
    <row r="33" spans="1:12" s="25" customFormat="1" ht="15.75" customHeight="1" hidden="1">
      <c r="A33" s="71" t="s">
        <v>172</v>
      </c>
      <c r="B33" s="272" t="s">
        <v>173</v>
      </c>
      <c r="C33" s="273"/>
      <c r="D33" s="273"/>
      <c r="E33" s="273"/>
      <c r="F33" s="273"/>
      <c r="G33" s="273"/>
      <c r="H33" s="273"/>
      <c r="I33" s="274"/>
      <c r="J33" s="152">
        <f>J34</f>
        <v>0</v>
      </c>
      <c r="K33" s="152">
        <f>K34</f>
        <v>0</v>
      </c>
      <c r="L33" s="29" t="e">
        <f>K33/J33</f>
        <v>#DIV/0!</v>
      </c>
    </row>
    <row r="34" spans="1:12" ht="12" customHeight="1" hidden="1">
      <c r="A34" s="23" t="s">
        <v>171</v>
      </c>
      <c r="B34" s="41"/>
      <c r="C34" s="69" t="s">
        <v>174</v>
      </c>
      <c r="D34" s="69"/>
      <c r="E34" s="69"/>
      <c r="F34" s="69"/>
      <c r="G34" s="69"/>
      <c r="H34" s="69"/>
      <c r="I34" s="70"/>
      <c r="J34" s="150"/>
      <c r="K34" s="150"/>
      <c r="L34" s="48" t="e">
        <f>K34/J34</f>
        <v>#DIV/0!</v>
      </c>
    </row>
    <row r="35" spans="1:12" s="25" customFormat="1" ht="16.5" customHeight="1" hidden="1">
      <c r="A35" s="71" t="s">
        <v>8</v>
      </c>
      <c r="B35" s="272" t="s">
        <v>9</v>
      </c>
      <c r="C35" s="273"/>
      <c r="D35" s="273"/>
      <c r="E35" s="273"/>
      <c r="F35" s="273"/>
      <c r="G35" s="273"/>
      <c r="H35" s="273"/>
      <c r="I35" s="274"/>
      <c r="J35" s="152">
        <f>J36</f>
        <v>0</v>
      </c>
      <c r="K35" s="152">
        <f>K36</f>
        <v>0</v>
      </c>
      <c r="L35" s="29" t="e">
        <f t="shared" si="0"/>
        <v>#DIV/0!</v>
      </c>
    </row>
    <row r="36" spans="1:12" ht="19.5" customHeight="1" hidden="1">
      <c r="A36" s="23" t="s">
        <v>42</v>
      </c>
      <c r="B36" s="41"/>
      <c r="C36" s="69" t="s">
        <v>43</v>
      </c>
      <c r="D36" s="69"/>
      <c r="E36" s="69"/>
      <c r="F36" s="69"/>
      <c r="G36" s="69"/>
      <c r="H36" s="69"/>
      <c r="I36" s="70"/>
      <c r="J36" s="150">
        <v>0</v>
      </c>
      <c r="K36" s="150">
        <v>0</v>
      </c>
      <c r="L36" s="48" t="e">
        <f t="shared" si="0"/>
        <v>#DIV/0!</v>
      </c>
    </row>
    <row r="37" spans="1:12" ht="12.75">
      <c r="A37" s="40" t="s">
        <v>10</v>
      </c>
      <c r="B37" s="41" t="s">
        <v>91</v>
      </c>
      <c r="C37" s="69"/>
      <c r="D37" s="69"/>
      <c r="E37" s="69"/>
      <c r="F37" s="69"/>
      <c r="G37" s="69"/>
      <c r="H37" s="69"/>
      <c r="I37" s="70"/>
      <c r="J37" s="152">
        <f>J38</f>
        <v>1361.2</v>
      </c>
      <c r="K37" s="152">
        <f>K38</f>
        <v>1149.9</v>
      </c>
      <c r="L37" s="29">
        <f t="shared" si="0"/>
        <v>0.8447693211871878</v>
      </c>
    </row>
    <row r="38" spans="1:12" ht="12.75" customHeight="1">
      <c r="A38" s="23" t="s">
        <v>11</v>
      </c>
      <c r="B38" s="41"/>
      <c r="C38" s="21" t="s">
        <v>88</v>
      </c>
      <c r="D38" s="39"/>
      <c r="E38" s="39"/>
      <c r="F38" s="39"/>
      <c r="G38" s="39"/>
      <c r="H38" s="39"/>
      <c r="I38" s="42"/>
      <c r="J38" s="150">
        <v>1361.2</v>
      </c>
      <c r="K38" s="150">
        <v>1149.9</v>
      </c>
      <c r="L38" s="48">
        <f t="shared" si="0"/>
        <v>0.8447693211871878</v>
      </c>
    </row>
    <row r="39" spans="1:12" ht="12.75" hidden="1">
      <c r="A39" s="71" t="s">
        <v>44</v>
      </c>
      <c r="B39" s="41" t="s">
        <v>45</v>
      </c>
      <c r="C39" s="21"/>
      <c r="D39" s="39"/>
      <c r="E39" s="39"/>
      <c r="F39" s="39"/>
      <c r="G39" s="39"/>
      <c r="H39" s="39"/>
      <c r="I39" s="42"/>
      <c r="J39" s="152">
        <f>J40</f>
        <v>0</v>
      </c>
      <c r="K39" s="152">
        <f>K40</f>
        <v>0</v>
      </c>
      <c r="L39" s="29" t="e">
        <f t="shared" si="0"/>
        <v>#DIV/0!</v>
      </c>
    </row>
    <row r="40" spans="1:12" ht="12.75" hidden="1">
      <c r="A40" s="23" t="s">
        <v>46</v>
      </c>
      <c r="B40" s="41"/>
      <c r="C40" s="21" t="s">
        <v>92</v>
      </c>
      <c r="D40" s="39"/>
      <c r="E40" s="39"/>
      <c r="F40" s="39"/>
      <c r="G40" s="39"/>
      <c r="H40" s="39"/>
      <c r="I40" s="42"/>
      <c r="J40" s="150">
        <v>0</v>
      </c>
      <c r="K40" s="150"/>
      <c r="L40" s="48" t="e">
        <f t="shared" si="0"/>
        <v>#DIV/0!</v>
      </c>
    </row>
    <row r="41" spans="1:12" s="25" customFormat="1" ht="12.75" hidden="1">
      <c r="A41" s="71" t="s">
        <v>237</v>
      </c>
      <c r="B41" s="72" t="s">
        <v>238</v>
      </c>
      <c r="C41" s="73"/>
      <c r="D41" s="73"/>
      <c r="E41" s="73"/>
      <c r="F41" s="73"/>
      <c r="G41" s="73"/>
      <c r="H41" s="73"/>
      <c r="I41" s="74"/>
      <c r="J41" s="152">
        <f>J42</f>
        <v>0</v>
      </c>
      <c r="K41" s="152">
        <f>K42</f>
        <v>0</v>
      </c>
      <c r="L41" s="29" t="e">
        <f t="shared" si="0"/>
        <v>#DIV/0!</v>
      </c>
    </row>
    <row r="42" spans="1:12" ht="19.5" customHeight="1" hidden="1">
      <c r="A42" s="23" t="s">
        <v>239</v>
      </c>
      <c r="B42" s="41"/>
      <c r="C42" s="21" t="s">
        <v>240</v>
      </c>
      <c r="D42" s="39"/>
      <c r="E42" s="39"/>
      <c r="F42" s="39"/>
      <c r="G42" s="39"/>
      <c r="H42" s="39"/>
      <c r="I42" s="42"/>
      <c r="J42" s="150">
        <v>0</v>
      </c>
      <c r="K42" s="150">
        <v>0</v>
      </c>
      <c r="L42" s="48" t="e">
        <f t="shared" si="0"/>
        <v>#DIV/0!</v>
      </c>
    </row>
    <row r="43" spans="1:12" ht="12.75">
      <c r="A43" s="71" t="s">
        <v>241</v>
      </c>
      <c r="B43" s="41" t="s">
        <v>242</v>
      </c>
      <c r="C43" s="21"/>
      <c r="D43" s="39"/>
      <c r="E43" s="39"/>
      <c r="F43" s="39"/>
      <c r="G43" s="39"/>
      <c r="H43" s="39"/>
      <c r="I43" s="42"/>
      <c r="J43" s="152">
        <f>J44</f>
        <v>20</v>
      </c>
      <c r="K43" s="152">
        <f>K44</f>
        <v>0</v>
      </c>
      <c r="L43" s="48">
        <f t="shared" si="0"/>
        <v>0</v>
      </c>
    </row>
    <row r="44" spans="1:12" ht="34.5" customHeight="1">
      <c r="A44" s="23" t="s">
        <v>243</v>
      </c>
      <c r="B44" s="41"/>
      <c r="C44" s="21" t="s">
        <v>244</v>
      </c>
      <c r="D44" s="39"/>
      <c r="E44" s="39"/>
      <c r="F44" s="39"/>
      <c r="G44" s="39"/>
      <c r="H44" s="39"/>
      <c r="I44" s="42"/>
      <c r="J44" s="150">
        <v>20</v>
      </c>
      <c r="K44" s="150">
        <v>0</v>
      </c>
      <c r="L44" s="48">
        <f t="shared" si="0"/>
        <v>0</v>
      </c>
    </row>
    <row r="45" spans="1:12" ht="33" customHeight="1">
      <c r="A45" s="71" t="s">
        <v>286</v>
      </c>
      <c r="B45" s="269" t="s">
        <v>287</v>
      </c>
      <c r="C45" s="270"/>
      <c r="D45" s="270"/>
      <c r="E45" s="270"/>
      <c r="F45" s="270"/>
      <c r="G45" s="270"/>
      <c r="H45" s="270"/>
      <c r="I45" s="271"/>
      <c r="J45" s="152">
        <f>J46</f>
        <v>5177.5</v>
      </c>
      <c r="K45" s="152">
        <f>K46</f>
        <v>5177.5</v>
      </c>
      <c r="L45" s="29">
        <f t="shared" si="0"/>
        <v>1</v>
      </c>
    </row>
    <row r="46" spans="1:12" ht="31.5" customHeight="1">
      <c r="A46" s="23" t="s">
        <v>288</v>
      </c>
      <c r="B46" s="200"/>
      <c r="C46" s="21" t="s">
        <v>289</v>
      </c>
      <c r="D46" s="39"/>
      <c r="E46" s="39"/>
      <c r="F46" s="39"/>
      <c r="G46" s="39"/>
      <c r="H46" s="39"/>
      <c r="I46" s="42"/>
      <c r="J46" s="150">
        <v>5177.5</v>
      </c>
      <c r="K46" s="150">
        <v>5177.5</v>
      </c>
      <c r="L46" s="48">
        <f t="shared" si="0"/>
        <v>1</v>
      </c>
    </row>
    <row r="47" spans="1:12" ht="12.75">
      <c r="A47" s="1"/>
      <c r="B47" s="41" t="s">
        <v>20</v>
      </c>
      <c r="C47" s="39"/>
      <c r="D47" s="39"/>
      <c r="E47" s="39"/>
      <c r="F47" s="39"/>
      <c r="G47" s="39"/>
      <c r="H47" s="39"/>
      <c r="I47" s="42"/>
      <c r="J47" s="156">
        <f>J35+J28+J24+J19+J11+J37+J45+J33+J39+J21+J43+J41</f>
        <v>42237.5</v>
      </c>
      <c r="K47" s="156">
        <f>K35+K28+K24+K19+K11+K37+K45+K33+K39+K21+K43+K41</f>
        <v>37583.6</v>
      </c>
      <c r="L47" s="38">
        <f>K47/J47</f>
        <v>0.8898159218703758</v>
      </c>
    </row>
    <row r="48" spans="1:12" ht="12.75">
      <c r="A48" s="46"/>
      <c r="B48" s="75"/>
      <c r="C48" s="75"/>
      <c r="D48" s="75"/>
      <c r="E48" s="75"/>
      <c r="F48" s="75"/>
      <c r="G48" s="75"/>
      <c r="H48" s="75"/>
      <c r="I48" s="75"/>
      <c r="J48" s="76"/>
      <c r="K48" s="76"/>
      <c r="L48" s="77"/>
    </row>
    <row r="49" spans="10:11" ht="12.75">
      <c r="J49" s="105"/>
      <c r="K49" s="86"/>
    </row>
  </sheetData>
  <sheetProtection/>
  <mergeCells count="29">
    <mergeCell ref="J1:L1"/>
    <mergeCell ref="I2:L2"/>
    <mergeCell ref="I3:L3"/>
    <mergeCell ref="C14:I14"/>
    <mergeCell ref="C13:I13"/>
    <mergeCell ref="C16:I16"/>
    <mergeCell ref="C12:I12"/>
    <mergeCell ref="C15:I15"/>
    <mergeCell ref="C18:I18"/>
    <mergeCell ref="C20:I20"/>
    <mergeCell ref="C17:I17"/>
    <mergeCell ref="B19:I19"/>
    <mergeCell ref="B21:I21"/>
    <mergeCell ref="B33:I33"/>
    <mergeCell ref="A4:L4"/>
    <mergeCell ref="A5:L5"/>
    <mergeCell ref="A6:L6"/>
    <mergeCell ref="A8:A10"/>
    <mergeCell ref="B8:I10"/>
    <mergeCell ref="J8:J10"/>
    <mergeCell ref="K8:K10"/>
    <mergeCell ref="L8:L10"/>
    <mergeCell ref="B45:I45"/>
    <mergeCell ref="C22:I22"/>
    <mergeCell ref="C23:I23"/>
    <mergeCell ref="B24:I24"/>
    <mergeCell ref="C26:G26"/>
    <mergeCell ref="C27:G27"/>
    <mergeCell ref="B35:I35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3"/>
  <sheetViews>
    <sheetView tabSelected="1" view="pageBreakPreview" zoomScale="70" zoomScaleSheetLayoutView="70" workbookViewId="0" topLeftCell="A28">
      <selection activeCell="I10" sqref="I10:I243"/>
    </sheetView>
  </sheetViews>
  <sheetFormatPr defaultColWidth="9.00390625" defaultRowHeight="12.75"/>
  <cols>
    <col min="1" max="1" width="63.25390625" style="0" customWidth="1"/>
    <col min="2" max="3" width="5.00390625" style="0" customWidth="1"/>
    <col min="4" max="4" width="4.875" style="0" customWidth="1"/>
    <col min="5" max="5" width="12.625" style="0" customWidth="1"/>
    <col min="6" max="6" width="4.875" style="0" customWidth="1"/>
    <col min="7" max="7" width="13.125" style="0" customWidth="1"/>
    <col min="8" max="8" width="12.25390625" style="0" customWidth="1"/>
    <col min="9" max="9" width="12.00390625" style="0" customWidth="1"/>
    <col min="10" max="10" width="13.125" style="0" customWidth="1"/>
  </cols>
  <sheetData>
    <row r="1" spans="1:9" ht="12.75">
      <c r="A1" s="24"/>
      <c r="B1" s="24"/>
      <c r="C1" s="24"/>
      <c r="D1" s="24"/>
      <c r="E1" s="24"/>
      <c r="F1" s="24"/>
      <c r="G1" s="24"/>
      <c r="H1" s="53"/>
      <c r="I1" s="53" t="s">
        <v>141</v>
      </c>
    </row>
    <row r="2" spans="1:9" ht="12.75">
      <c r="A2" s="24"/>
      <c r="B2" s="24"/>
      <c r="C2" s="24"/>
      <c r="D2" s="24"/>
      <c r="E2" s="24"/>
      <c r="F2" s="24"/>
      <c r="G2" s="24"/>
      <c r="H2" s="53"/>
      <c r="I2" s="53" t="s">
        <v>142</v>
      </c>
    </row>
    <row r="3" spans="1:9" ht="12.75">
      <c r="A3" s="24"/>
      <c r="B3" s="24"/>
      <c r="C3" s="24"/>
      <c r="D3" s="24"/>
      <c r="E3" s="24"/>
      <c r="F3" s="24"/>
      <c r="G3" s="24"/>
      <c r="H3" s="53"/>
      <c r="I3" s="53" t="s">
        <v>161</v>
      </c>
    </row>
    <row r="4" spans="1:8" ht="6" customHeight="1">
      <c r="A4" s="103"/>
      <c r="B4" s="103"/>
      <c r="C4" s="16"/>
      <c r="D4" s="135"/>
      <c r="E4" s="135"/>
      <c r="F4" s="16"/>
      <c r="G4" s="16"/>
      <c r="H4" s="16"/>
    </row>
    <row r="5" spans="1:9" ht="18">
      <c r="A5" s="314" t="s">
        <v>143</v>
      </c>
      <c r="B5" s="314"/>
      <c r="C5" s="314"/>
      <c r="D5" s="314"/>
      <c r="E5" s="314"/>
      <c r="F5" s="314"/>
      <c r="G5" s="314"/>
      <c r="H5" s="314"/>
      <c r="I5" s="314"/>
    </row>
    <row r="6" spans="1:9" ht="18">
      <c r="A6" s="314" t="s">
        <v>144</v>
      </c>
      <c r="B6" s="314"/>
      <c r="C6" s="314"/>
      <c r="D6" s="314"/>
      <c r="E6" s="314"/>
      <c r="F6" s="314"/>
      <c r="G6" s="314"/>
      <c r="H6" s="314"/>
      <c r="I6" s="314"/>
    </row>
    <row r="7" spans="1:9" ht="15.75" customHeight="1">
      <c r="A7" s="307" t="s">
        <v>374</v>
      </c>
      <c r="B7" s="307"/>
      <c r="C7" s="307"/>
      <c r="D7" s="307"/>
      <c r="E7" s="307"/>
      <c r="F7" s="307"/>
      <c r="G7" s="307"/>
      <c r="H7" s="307"/>
      <c r="I7" s="307"/>
    </row>
    <row r="8" spans="1:9" ht="54.75" customHeight="1">
      <c r="A8" s="315" t="s">
        <v>14</v>
      </c>
      <c r="B8" s="309" t="s">
        <v>145</v>
      </c>
      <c r="C8" s="316" t="s">
        <v>117</v>
      </c>
      <c r="D8" s="316" t="s">
        <v>146</v>
      </c>
      <c r="E8" s="309" t="s">
        <v>147</v>
      </c>
      <c r="F8" s="309" t="s">
        <v>227</v>
      </c>
      <c r="G8" s="309" t="s">
        <v>290</v>
      </c>
      <c r="H8" s="312" t="s">
        <v>373</v>
      </c>
      <c r="I8" s="312" t="s">
        <v>148</v>
      </c>
    </row>
    <row r="9" spans="1:9" ht="42" customHeight="1">
      <c r="A9" s="315"/>
      <c r="B9" s="310"/>
      <c r="C9" s="317"/>
      <c r="D9" s="317"/>
      <c r="E9" s="310"/>
      <c r="F9" s="310"/>
      <c r="G9" s="311"/>
      <c r="H9" s="313"/>
      <c r="I9" s="313"/>
    </row>
    <row r="10" spans="1:9" ht="20.25" customHeight="1">
      <c r="A10" s="237" t="s">
        <v>324</v>
      </c>
      <c r="B10" s="227">
        <v>941</v>
      </c>
      <c r="C10" s="227"/>
      <c r="D10" s="227"/>
      <c r="E10" s="238"/>
      <c r="F10" s="238"/>
      <c r="G10" s="249">
        <f>G11+G40+G58+G86+G96+G35+G91+G30</f>
        <v>41878.59999999999</v>
      </c>
      <c r="H10" s="249">
        <f>H11+H40+H58+H86+H96+H35+H91+H30</f>
        <v>37241.6</v>
      </c>
      <c r="I10" s="264">
        <f>H10/G10</f>
        <v>0.8892751906701754</v>
      </c>
    </row>
    <row r="11" spans="1:9" ht="27.75" customHeight="1">
      <c r="A11" s="202" t="s">
        <v>16</v>
      </c>
      <c r="B11" s="203" t="s">
        <v>325</v>
      </c>
      <c r="C11" s="203" t="s">
        <v>126</v>
      </c>
      <c r="D11" s="203"/>
      <c r="E11" s="203"/>
      <c r="F11" s="203"/>
      <c r="G11" s="250">
        <f>G15+G18+G12</f>
        <v>8941.199999999999</v>
      </c>
      <c r="H11" s="250">
        <f>H15+H18+H12</f>
        <v>8484</v>
      </c>
      <c r="I11" s="264"/>
    </row>
    <row r="12" spans="1:9" ht="51" customHeight="1">
      <c r="A12" s="204" t="s">
        <v>138</v>
      </c>
      <c r="B12" s="205">
        <v>941</v>
      </c>
      <c r="C12" s="206" t="s">
        <v>126</v>
      </c>
      <c r="D12" s="206" t="s">
        <v>139</v>
      </c>
      <c r="E12" s="206"/>
      <c r="F12" s="206"/>
      <c r="G12" s="251">
        <f>G13</f>
        <v>122</v>
      </c>
      <c r="H12" s="251">
        <f>H13</f>
        <v>121.4</v>
      </c>
      <c r="I12" s="265">
        <f>H12/G12</f>
        <v>0.9950819672131148</v>
      </c>
    </row>
    <row r="13" spans="1:9" ht="44.25" customHeight="1">
      <c r="A13" s="207" t="s">
        <v>179</v>
      </c>
      <c r="B13" s="205">
        <v>941</v>
      </c>
      <c r="C13" s="208" t="s">
        <v>126</v>
      </c>
      <c r="D13" s="208" t="s">
        <v>139</v>
      </c>
      <c r="E13" s="208" t="s">
        <v>228</v>
      </c>
      <c r="F13" s="208"/>
      <c r="G13" s="252">
        <f>G14</f>
        <v>122</v>
      </c>
      <c r="H13" s="252">
        <f>H14</f>
        <v>121.4</v>
      </c>
      <c r="I13" s="265"/>
    </row>
    <row r="14" spans="1:9" ht="27" customHeight="1">
      <c r="A14" s="207" t="s">
        <v>166</v>
      </c>
      <c r="B14" s="205">
        <v>941</v>
      </c>
      <c r="C14" s="208" t="s">
        <v>126</v>
      </c>
      <c r="D14" s="208" t="s">
        <v>139</v>
      </c>
      <c r="E14" s="208" t="s">
        <v>228</v>
      </c>
      <c r="F14" s="208" t="s">
        <v>121</v>
      </c>
      <c r="G14" s="252">
        <v>122</v>
      </c>
      <c r="H14" s="252">
        <v>121.4</v>
      </c>
      <c r="I14" s="265">
        <f aca="true" t="shared" si="0" ref="I14:I77">H14/G14</f>
        <v>0.9950819672131148</v>
      </c>
    </row>
    <row r="15" spans="1:12" ht="15">
      <c r="A15" s="204" t="s">
        <v>133</v>
      </c>
      <c r="B15" s="205">
        <v>941</v>
      </c>
      <c r="C15" s="206" t="s">
        <v>126</v>
      </c>
      <c r="D15" s="206" t="s">
        <v>127</v>
      </c>
      <c r="E15" s="206"/>
      <c r="F15" s="206"/>
      <c r="G15" s="251">
        <f>G16</f>
        <v>100</v>
      </c>
      <c r="H15" s="251">
        <f>H16</f>
        <v>0</v>
      </c>
      <c r="I15" s="265">
        <f t="shared" si="0"/>
        <v>0</v>
      </c>
      <c r="J15" s="86"/>
      <c r="K15" s="86"/>
      <c r="L15" s="86"/>
    </row>
    <row r="16" spans="1:9" ht="38.25">
      <c r="A16" s="207" t="s">
        <v>185</v>
      </c>
      <c r="B16" s="205">
        <v>941</v>
      </c>
      <c r="C16" s="208" t="s">
        <v>126</v>
      </c>
      <c r="D16" s="208" t="s">
        <v>127</v>
      </c>
      <c r="E16" s="208" t="s">
        <v>229</v>
      </c>
      <c r="F16" s="209"/>
      <c r="G16" s="252">
        <f>G17</f>
        <v>100</v>
      </c>
      <c r="H16" s="252"/>
      <c r="I16" s="265">
        <f t="shared" si="0"/>
        <v>0</v>
      </c>
    </row>
    <row r="17" spans="1:9" ht="3" customHeight="1">
      <c r="A17" s="207" t="s">
        <v>186</v>
      </c>
      <c r="B17" s="205">
        <v>941</v>
      </c>
      <c r="C17" s="208" t="s">
        <v>126</v>
      </c>
      <c r="D17" s="208" t="s">
        <v>127</v>
      </c>
      <c r="E17" s="208" t="s">
        <v>229</v>
      </c>
      <c r="F17" s="210">
        <v>800</v>
      </c>
      <c r="G17" s="252">
        <v>100</v>
      </c>
      <c r="H17" s="252">
        <v>100</v>
      </c>
      <c r="I17" s="264"/>
    </row>
    <row r="18" spans="1:9" ht="33" customHeight="1">
      <c r="A18" s="204" t="s">
        <v>97</v>
      </c>
      <c r="B18" s="206" t="s">
        <v>325</v>
      </c>
      <c r="C18" s="206" t="s">
        <v>126</v>
      </c>
      <c r="D18" s="206" t="s">
        <v>134</v>
      </c>
      <c r="E18" s="206"/>
      <c r="F18" s="206"/>
      <c r="G18" s="253">
        <f>G19+G22+G27</f>
        <v>8719.199999999999</v>
      </c>
      <c r="H18" s="253">
        <f>H19+H22+H27</f>
        <v>8362.6</v>
      </c>
      <c r="I18" s="264">
        <f t="shared" si="0"/>
        <v>0.9591017524543538</v>
      </c>
    </row>
    <row r="19" spans="1:9" ht="25.5">
      <c r="A19" s="211" t="s">
        <v>326</v>
      </c>
      <c r="B19" s="205">
        <v>941</v>
      </c>
      <c r="C19" s="212" t="s">
        <v>126</v>
      </c>
      <c r="D19" s="212" t="s">
        <v>134</v>
      </c>
      <c r="E19" s="213" t="s">
        <v>249</v>
      </c>
      <c r="F19" s="208"/>
      <c r="G19" s="252">
        <f>G20</f>
        <v>40</v>
      </c>
      <c r="H19" s="252">
        <f>H20</f>
        <v>40</v>
      </c>
      <c r="I19" s="265">
        <f t="shared" si="0"/>
        <v>1</v>
      </c>
    </row>
    <row r="20" spans="1:9" ht="48.75" customHeight="1">
      <c r="A20" s="211" t="s">
        <v>327</v>
      </c>
      <c r="B20" s="205">
        <v>941</v>
      </c>
      <c r="C20" s="212" t="s">
        <v>126</v>
      </c>
      <c r="D20" s="212" t="s">
        <v>134</v>
      </c>
      <c r="E20" s="213" t="s">
        <v>328</v>
      </c>
      <c r="F20" s="208"/>
      <c r="G20" s="252">
        <f>G21</f>
        <v>40</v>
      </c>
      <c r="H20" s="252">
        <f>H21</f>
        <v>40</v>
      </c>
      <c r="I20" s="265">
        <f t="shared" si="0"/>
        <v>1</v>
      </c>
    </row>
    <row r="21" spans="1:10" ht="26.25" customHeight="1">
      <c r="A21" s="207" t="s">
        <v>329</v>
      </c>
      <c r="B21" s="205">
        <v>941</v>
      </c>
      <c r="C21" s="208" t="s">
        <v>126</v>
      </c>
      <c r="D21" s="208" t="s">
        <v>134</v>
      </c>
      <c r="E21" s="213" t="s">
        <v>328</v>
      </c>
      <c r="F21" s="208" t="s">
        <v>231</v>
      </c>
      <c r="G21" s="254">
        <v>40</v>
      </c>
      <c r="H21" s="254">
        <v>40</v>
      </c>
      <c r="I21" s="265">
        <f t="shared" si="0"/>
        <v>1</v>
      </c>
      <c r="J21" s="137"/>
    </row>
    <row r="22" spans="1:12" ht="13.5" customHeight="1">
      <c r="A22" s="211" t="s">
        <v>330</v>
      </c>
      <c r="B22" s="206" t="s">
        <v>325</v>
      </c>
      <c r="C22" s="212" t="s">
        <v>126</v>
      </c>
      <c r="D22" s="212" t="s">
        <v>134</v>
      </c>
      <c r="E22" s="213" t="s">
        <v>232</v>
      </c>
      <c r="F22" s="208"/>
      <c r="G22" s="252">
        <f>G24+G23+G26+G25</f>
        <v>8420.099999999999</v>
      </c>
      <c r="H22" s="252">
        <f>H24+H23+H26+H25</f>
        <v>8141.3</v>
      </c>
      <c r="I22" s="265">
        <f t="shared" si="0"/>
        <v>0.9668887542903293</v>
      </c>
      <c r="J22" s="86"/>
      <c r="K22" s="86"/>
      <c r="L22" s="86"/>
    </row>
    <row r="23" spans="1:12" ht="51">
      <c r="A23" s="207" t="s">
        <v>180</v>
      </c>
      <c r="B23" s="206" t="s">
        <v>325</v>
      </c>
      <c r="C23" s="208" t="s">
        <v>126</v>
      </c>
      <c r="D23" s="208" t="s">
        <v>134</v>
      </c>
      <c r="E23" s="214" t="s">
        <v>331</v>
      </c>
      <c r="F23" s="208" t="s">
        <v>181</v>
      </c>
      <c r="G23" s="252">
        <v>6773.5</v>
      </c>
      <c r="H23" s="252">
        <v>6591.6</v>
      </c>
      <c r="I23" s="265">
        <f t="shared" si="0"/>
        <v>0.9731453458330258</v>
      </c>
      <c r="J23" s="86"/>
      <c r="K23" s="86"/>
      <c r="L23" s="86"/>
    </row>
    <row r="24" spans="1:9" ht="15" customHeight="1">
      <c r="A24" s="207" t="s">
        <v>183</v>
      </c>
      <c r="B24" s="206" t="s">
        <v>325</v>
      </c>
      <c r="C24" s="208" t="s">
        <v>126</v>
      </c>
      <c r="D24" s="208" t="s">
        <v>134</v>
      </c>
      <c r="E24" s="214" t="s">
        <v>331</v>
      </c>
      <c r="F24" s="208" t="s">
        <v>184</v>
      </c>
      <c r="G24" s="254">
        <v>1577.8</v>
      </c>
      <c r="H24" s="254">
        <v>1493.5</v>
      </c>
      <c r="I24" s="265">
        <f t="shared" si="0"/>
        <v>0.9465711750538726</v>
      </c>
    </row>
    <row r="25" spans="1:9" ht="22.5" customHeight="1">
      <c r="A25" s="207" t="s">
        <v>332</v>
      </c>
      <c r="B25" s="206" t="s">
        <v>325</v>
      </c>
      <c r="C25" s="208" t="s">
        <v>126</v>
      </c>
      <c r="D25" s="208" t="s">
        <v>134</v>
      </c>
      <c r="E25" s="214" t="s">
        <v>331</v>
      </c>
      <c r="F25" s="214" t="s">
        <v>234</v>
      </c>
      <c r="G25" s="254">
        <v>40</v>
      </c>
      <c r="H25" s="254">
        <v>40</v>
      </c>
      <c r="I25" s="265">
        <f t="shared" si="0"/>
        <v>1</v>
      </c>
    </row>
    <row r="26" spans="1:12" ht="15">
      <c r="A26" s="207" t="s">
        <v>186</v>
      </c>
      <c r="B26" s="206" t="s">
        <v>325</v>
      </c>
      <c r="C26" s="208" t="s">
        <v>126</v>
      </c>
      <c r="D26" s="208" t="s">
        <v>134</v>
      </c>
      <c r="E26" s="214" t="s">
        <v>331</v>
      </c>
      <c r="F26" s="210">
        <v>800</v>
      </c>
      <c r="G26" s="252">
        <v>28.8</v>
      </c>
      <c r="H26" s="252">
        <v>16.2</v>
      </c>
      <c r="I26" s="265">
        <f t="shared" si="0"/>
        <v>0.5625</v>
      </c>
      <c r="J26" s="86"/>
      <c r="K26" s="86"/>
      <c r="L26" s="86"/>
    </row>
    <row r="27" spans="1:9" ht="38.25">
      <c r="A27" s="207" t="s">
        <v>185</v>
      </c>
      <c r="B27" s="206" t="s">
        <v>325</v>
      </c>
      <c r="C27" s="208" t="s">
        <v>126</v>
      </c>
      <c r="D27" s="208" t="s">
        <v>134</v>
      </c>
      <c r="E27" s="208" t="s">
        <v>229</v>
      </c>
      <c r="F27" s="208"/>
      <c r="G27" s="252">
        <f>G28+G29</f>
        <v>259.1</v>
      </c>
      <c r="H27" s="252">
        <f>H28+H29</f>
        <v>181.3</v>
      </c>
      <c r="I27" s="265">
        <f t="shared" si="0"/>
        <v>0.6997298340409108</v>
      </c>
    </row>
    <row r="28" spans="1:10" ht="32.25" customHeight="1">
      <c r="A28" s="207" t="s">
        <v>183</v>
      </c>
      <c r="B28" s="206" t="s">
        <v>325</v>
      </c>
      <c r="C28" s="208" t="s">
        <v>126</v>
      </c>
      <c r="D28" s="208" t="s">
        <v>134</v>
      </c>
      <c r="E28" s="208" t="s">
        <v>229</v>
      </c>
      <c r="F28" s="208" t="s">
        <v>184</v>
      </c>
      <c r="G28" s="254">
        <v>249.1</v>
      </c>
      <c r="H28" s="254">
        <v>181.3</v>
      </c>
      <c r="I28" s="265">
        <f t="shared" si="0"/>
        <v>0.7278201525491771</v>
      </c>
      <c r="J28" s="86"/>
    </row>
    <row r="29" spans="1:9" ht="24.75" customHeight="1">
      <c r="A29" s="207" t="s">
        <v>186</v>
      </c>
      <c r="B29" s="206" t="s">
        <v>325</v>
      </c>
      <c r="C29" s="208" t="s">
        <v>126</v>
      </c>
      <c r="D29" s="208" t="s">
        <v>134</v>
      </c>
      <c r="E29" s="208" t="s">
        <v>229</v>
      </c>
      <c r="F29" s="208" t="s">
        <v>187</v>
      </c>
      <c r="G29" s="254">
        <v>10</v>
      </c>
      <c r="H29" s="254"/>
      <c r="I29" s="265">
        <f t="shared" si="0"/>
        <v>0</v>
      </c>
    </row>
    <row r="30" spans="1:9" ht="15.75">
      <c r="A30" s="202" t="s">
        <v>40</v>
      </c>
      <c r="B30" s="220" t="s">
        <v>325</v>
      </c>
      <c r="C30" s="203" t="s">
        <v>123</v>
      </c>
      <c r="D30" s="215"/>
      <c r="E30" s="215"/>
      <c r="F30" s="215"/>
      <c r="G30" s="255">
        <f>G31</f>
        <v>286.2</v>
      </c>
      <c r="H30" s="255">
        <f>H31</f>
        <v>286.2</v>
      </c>
      <c r="I30" s="264">
        <f t="shared" si="0"/>
        <v>1</v>
      </c>
    </row>
    <row r="31" spans="1:9" ht="15">
      <c r="A31" s="204" t="s">
        <v>41</v>
      </c>
      <c r="B31" s="206" t="s">
        <v>325</v>
      </c>
      <c r="C31" s="206" t="s">
        <v>123</v>
      </c>
      <c r="D31" s="206" t="s">
        <v>118</v>
      </c>
      <c r="E31" s="206"/>
      <c r="F31" s="206"/>
      <c r="G31" s="251">
        <f>G32</f>
        <v>286.2</v>
      </c>
      <c r="H31" s="251">
        <f>H32</f>
        <v>286.2</v>
      </c>
      <c r="I31" s="265">
        <f t="shared" si="0"/>
        <v>1</v>
      </c>
    </row>
    <row r="32" spans="1:9" ht="14.25" customHeight="1">
      <c r="A32" s="207" t="s">
        <v>185</v>
      </c>
      <c r="B32" s="206" t="s">
        <v>325</v>
      </c>
      <c r="C32" s="208" t="s">
        <v>123</v>
      </c>
      <c r="D32" s="208" t="s">
        <v>118</v>
      </c>
      <c r="E32" s="208" t="s">
        <v>229</v>
      </c>
      <c r="F32" s="208"/>
      <c r="G32" s="252">
        <f>G33+G34</f>
        <v>286.2</v>
      </c>
      <c r="H32" s="252">
        <f>H33+H34</f>
        <v>286.2</v>
      </c>
      <c r="I32" s="265">
        <f t="shared" si="0"/>
        <v>1</v>
      </c>
    </row>
    <row r="33" spans="1:9" ht="2.25" customHeight="1">
      <c r="A33" s="207" t="s">
        <v>180</v>
      </c>
      <c r="B33" s="206" t="s">
        <v>325</v>
      </c>
      <c r="C33" s="208" t="s">
        <v>123</v>
      </c>
      <c r="D33" s="208" t="s">
        <v>118</v>
      </c>
      <c r="E33" s="208" t="s">
        <v>229</v>
      </c>
      <c r="F33" s="208" t="s">
        <v>181</v>
      </c>
      <c r="G33" s="252">
        <v>227.1</v>
      </c>
      <c r="H33" s="252">
        <v>227.1</v>
      </c>
      <c r="I33" s="265"/>
    </row>
    <row r="34" spans="1:9" ht="15" customHeight="1">
      <c r="A34" s="207" t="s">
        <v>183</v>
      </c>
      <c r="B34" s="206" t="s">
        <v>325</v>
      </c>
      <c r="C34" s="208" t="s">
        <v>123</v>
      </c>
      <c r="D34" s="208" t="s">
        <v>118</v>
      </c>
      <c r="E34" s="208" t="s">
        <v>229</v>
      </c>
      <c r="F34" s="208" t="s">
        <v>184</v>
      </c>
      <c r="G34" s="252">
        <v>59.1</v>
      </c>
      <c r="H34" s="252">
        <v>59.1</v>
      </c>
      <c r="I34" s="265">
        <f t="shared" si="0"/>
        <v>1</v>
      </c>
    </row>
    <row r="35" spans="1:9" ht="27" customHeight="1">
      <c r="A35" s="216" t="s">
        <v>18</v>
      </c>
      <c r="B35" s="220" t="s">
        <v>325</v>
      </c>
      <c r="C35" s="203" t="s">
        <v>118</v>
      </c>
      <c r="D35" s="203"/>
      <c r="E35" s="203"/>
      <c r="F35" s="203"/>
      <c r="G35" s="255">
        <f>G36</f>
        <v>6.8</v>
      </c>
      <c r="H35" s="255">
        <f>H36</f>
        <v>0</v>
      </c>
      <c r="I35" s="264">
        <f t="shared" si="0"/>
        <v>0</v>
      </c>
    </row>
    <row r="36" spans="1:9" ht="52.5" customHeight="1">
      <c r="A36" s="217" t="s">
        <v>119</v>
      </c>
      <c r="B36" s="206" t="s">
        <v>325</v>
      </c>
      <c r="C36" s="206" t="s">
        <v>118</v>
      </c>
      <c r="D36" s="206" t="s">
        <v>160</v>
      </c>
      <c r="E36" s="206"/>
      <c r="F36" s="206"/>
      <c r="G36" s="251">
        <f>G38</f>
        <v>6.8</v>
      </c>
      <c r="H36" s="251">
        <f>H38</f>
        <v>0</v>
      </c>
      <c r="I36" s="265">
        <f t="shared" si="0"/>
        <v>0</v>
      </c>
    </row>
    <row r="37" spans="1:9" ht="46.5" customHeight="1">
      <c r="A37" s="218" t="s">
        <v>333</v>
      </c>
      <c r="B37" s="206" t="s">
        <v>325</v>
      </c>
      <c r="C37" s="212" t="s">
        <v>118</v>
      </c>
      <c r="D37" s="212" t="s">
        <v>160</v>
      </c>
      <c r="E37" s="212" t="s">
        <v>222</v>
      </c>
      <c r="F37" s="209"/>
      <c r="G37" s="252">
        <f>G38</f>
        <v>6.8</v>
      </c>
      <c r="H37" s="252">
        <f>H38</f>
        <v>0</v>
      </c>
      <c r="I37" s="265">
        <f t="shared" si="0"/>
        <v>0</v>
      </c>
    </row>
    <row r="38" spans="1:9" ht="34.5" customHeight="1">
      <c r="A38" s="219" t="s">
        <v>350</v>
      </c>
      <c r="B38" s="206" t="s">
        <v>325</v>
      </c>
      <c r="C38" s="212" t="s">
        <v>118</v>
      </c>
      <c r="D38" s="212" t="s">
        <v>160</v>
      </c>
      <c r="E38" s="212" t="s">
        <v>351</v>
      </c>
      <c r="F38" s="209"/>
      <c r="G38" s="252">
        <f>G39</f>
        <v>6.8</v>
      </c>
      <c r="H38" s="252">
        <f>H39</f>
        <v>0</v>
      </c>
      <c r="I38" s="265">
        <f t="shared" si="0"/>
        <v>0</v>
      </c>
    </row>
    <row r="39" spans="1:9" ht="25.5">
      <c r="A39" s="207" t="s">
        <v>183</v>
      </c>
      <c r="B39" s="206" t="s">
        <v>325</v>
      </c>
      <c r="C39" s="208" t="s">
        <v>118</v>
      </c>
      <c r="D39" s="214" t="s">
        <v>160</v>
      </c>
      <c r="E39" s="212" t="s">
        <v>351</v>
      </c>
      <c r="F39" s="209">
        <v>200</v>
      </c>
      <c r="G39" s="252">
        <v>6.8</v>
      </c>
      <c r="H39" s="252">
        <v>0</v>
      </c>
      <c r="I39" s="265">
        <f t="shared" si="0"/>
        <v>0</v>
      </c>
    </row>
    <row r="40" spans="1:9" ht="15.75">
      <c r="A40" s="202" t="s">
        <v>48</v>
      </c>
      <c r="B40" s="220" t="s">
        <v>325</v>
      </c>
      <c r="C40" s="221" t="s">
        <v>132</v>
      </c>
      <c r="D40" s="221"/>
      <c r="E40" s="203"/>
      <c r="F40" s="203"/>
      <c r="G40" s="255">
        <f>G41+G45+G53</f>
        <v>7644.099999999999</v>
      </c>
      <c r="H40" s="255">
        <f>H41+H45+H53</f>
        <v>7527</v>
      </c>
      <c r="I40" s="264">
        <f t="shared" si="0"/>
        <v>0.9846809958006829</v>
      </c>
    </row>
    <row r="41" spans="1:9" ht="15">
      <c r="A41" s="222" t="s">
        <v>84</v>
      </c>
      <c r="B41" s="205">
        <v>941</v>
      </c>
      <c r="C41" s="223" t="s">
        <v>132</v>
      </c>
      <c r="D41" s="223" t="s">
        <v>125</v>
      </c>
      <c r="E41" s="224"/>
      <c r="F41" s="224"/>
      <c r="G41" s="256">
        <f aca="true" t="shared" si="1" ref="G41:H43">G42</f>
        <v>732.9</v>
      </c>
      <c r="H41" s="256">
        <f t="shared" si="1"/>
        <v>732.9</v>
      </c>
      <c r="I41" s="265">
        <f t="shared" si="0"/>
        <v>1</v>
      </c>
    </row>
    <row r="42" spans="1:9" ht="39.75" customHeight="1">
      <c r="A42" s="225" t="s">
        <v>336</v>
      </c>
      <c r="B42" s="205">
        <v>941</v>
      </c>
      <c r="C42" s="212" t="s">
        <v>132</v>
      </c>
      <c r="D42" s="212" t="s">
        <v>125</v>
      </c>
      <c r="E42" s="212" t="s">
        <v>250</v>
      </c>
      <c r="F42" s="208"/>
      <c r="G42" s="254">
        <f t="shared" si="1"/>
        <v>732.9</v>
      </c>
      <c r="H42" s="254">
        <f t="shared" si="1"/>
        <v>732.9</v>
      </c>
      <c r="I42" s="265">
        <f t="shared" si="0"/>
        <v>1</v>
      </c>
    </row>
    <row r="43" spans="1:9" ht="24" customHeight="1">
      <c r="A43" s="225" t="s">
        <v>337</v>
      </c>
      <c r="B43" s="205">
        <v>941</v>
      </c>
      <c r="C43" s="212" t="s">
        <v>132</v>
      </c>
      <c r="D43" s="212" t="s">
        <v>125</v>
      </c>
      <c r="E43" s="212" t="s">
        <v>338</v>
      </c>
      <c r="F43" s="208"/>
      <c r="G43" s="254">
        <f t="shared" si="1"/>
        <v>732.9</v>
      </c>
      <c r="H43" s="254">
        <f t="shared" si="1"/>
        <v>732.9</v>
      </c>
      <c r="I43" s="265">
        <f t="shared" si="0"/>
        <v>1</v>
      </c>
    </row>
    <row r="44" spans="1:9" ht="21" customHeight="1">
      <c r="A44" s="207" t="s">
        <v>166</v>
      </c>
      <c r="B44" s="205">
        <v>941</v>
      </c>
      <c r="C44" s="208" t="s">
        <v>132</v>
      </c>
      <c r="D44" s="208" t="s">
        <v>125</v>
      </c>
      <c r="E44" s="212" t="s">
        <v>338</v>
      </c>
      <c r="F44" s="214" t="s">
        <v>121</v>
      </c>
      <c r="G44" s="254">
        <v>732.9</v>
      </c>
      <c r="H44" s="254">
        <v>732.9</v>
      </c>
      <c r="I44" s="265">
        <f t="shared" si="0"/>
        <v>1</v>
      </c>
    </row>
    <row r="45" spans="1:9" ht="20.25" customHeight="1">
      <c r="A45" s="222" t="s">
        <v>150</v>
      </c>
      <c r="B45" s="205">
        <v>941</v>
      </c>
      <c r="C45" s="223" t="s">
        <v>132</v>
      </c>
      <c r="D45" s="223" t="s">
        <v>120</v>
      </c>
      <c r="E45" s="224"/>
      <c r="F45" s="226"/>
      <c r="G45" s="257">
        <f>G49+G56+G46</f>
        <v>6911.2</v>
      </c>
      <c r="H45" s="257">
        <f>H49+H56+H46</f>
        <v>6794.1</v>
      </c>
      <c r="I45" s="264">
        <f t="shared" si="0"/>
        <v>0.9830564880194468</v>
      </c>
    </row>
    <row r="46" spans="1:9" ht="25.5">
      <c r="A46" s="211" t="s">
        <v>326</v>
      </c>
      <c r="B46" s="205">
        <v>941</v>
      </c>
      <c r="C46" s="208" t="s">
        <v>132</v>
      </c>
      <c r="D46" s="208" t="s">
        <v>120</v>
      </c>
      <c r="E46" s="213" t="s">
        <v>249</v>
      </c>
      <c r="F46" s="208"/>
      <c r="G46" s="252">
        <f>G47</f>
        <v>1207</v>
      </c>
      <c r="H46" s="252">
        <f>H47</f>
        <v>1207</v>
      </c>
      <c r="I46" s="265">
        <f t="shared" si="0"/>
        <v>1</v>
      </c>
    </row>
    <row r="47" spans="1:9" ht="39.75" customHeight="1">
      <c r="A47" s="211" t="s">
        <v>327</v>
      </c>
      <c r="B47" s="205">
        <v>941</v>
      </c>
      <c r="C47" s="208" t="s">
        <v>132</v>
      </c>
      <c r="D47" s="208" t="s">
        <v>120</v>
      </c>
      <c r="E47" s="213" t="s">
        <v>328</v>
      </c>
      <c r="F47" s="208"/>
      <c r="G47" s="252">
        <f>G48</f>
        <v>1207</v>
      </c>
      <c r="H47" s="252">
        <f>H48</f>
        <v>1207</v>
      </c>
      <c r="I47" s="265">
        <f t="shared" si="0"/>
        <v>1</v>
      </c>
    </row>
    <row r="48" spans="1:9" ht="25.5">
      <c r="A48" s="207" t="s">
        <v>329</v>
      </c>
      <c r="B48" s="205">
        <v>941</v>
      </c>
      <c r="C48" s="208" t="s">
        <v>132</v>
      </c>
      <c r="D48" s="208" t="s">
        <v>120</v>
      </c>
      <c r="E48" s="213" t="s">
        <v>328</v>
      </c>
      <c r="F48" s="208" t="s">
        <v>231</v>
      </c>
      <c r="G48" s="254">
        <v>1207</v>
      </c>
      <c r="H48" s="254">
        <v>1207</v>
      </c>
      <c r="I48" s="265">
        <f t="shared" si="0"/>
        <v>1</v>
      </c>
    </row>
    <row r="49" spans="1:9" ht="45" customHeight="1">
      <c r="A49" s="225" t="s">
        <v>336</v>
      </c>
      <c r="B49" s="205">
        <v>941</v>
      </c>
      <c r="C49" s="208" t="s">
        <v>132</v>
      </c>
      <c r="D49" s="208" t="s">
        <v>120</v>
      </c>
      <c r="E49" s="212" t="s">
        <v>339</v>
      </c>
      <c r="F49" s="226"/>
      <c r="G49" s="258">
        <f>G50+G51+G52</f>
        <v>2991.1</v>
      </c>
      <c r="H49" s="258">
        <f>H50+H51+H52</f>
        <v>2874</v>
      </c>
      <c r="I49" s="265">
        <f t="shared" si="0"/>
        <v>0.9608505232188828</v>
      </c>
    </row>
    <row r="50" spans="1:9" ht="25.5">
      <c r="A50" s="207" t="s">
        <v>183</v>
      </c>
      <c r="B50" s="205">
        <v>941</v>
      </c>
      <c r="C50" s="208" t="s">
        <v>132</v>
      </c>
      <c r="D50" s="208" t="s">
        <v>120</v>
      </c>
      <c r="E50" s="212" t="s">
        <v>339</v>
      </c>
      <c r="F50" s="226" t="s">
        <v>184</v>
      </c>
      <c r="G50" s="258">
        <v>2841.1</v>
      </c>
      <c r="H50" s="258">
        <v>2760.1</v>
      </c>
      <c r="I50" s="265">
        <f>H50/G50</f>
        <v>0.971489915877653</v>
      </c>
    </row>
    <row r="51" spans="1:9" ht="36.75" customHeight="1">
      <c r="A51" s="207" t="s">
        <v>329</v>
      </c>
      <c r="B51" s="205">
        <v>941</v>
      </c>
      <c r="C51" s="208" t="s">
        <v>132</v>
      </c>
      <c r="D51" s="208" t="s">
        <v>120</v>
      </c>
      <c r="E51" s="212" t="s">
        <v>339</v>
      </c>
      <c r="F51" s="226" t="s">
        <v>231</v>
      </c>
      <c r="G51" s="258">
        <v>150</v>
      </c>
      <c r="H51" s="258">
        <v>113.9</v>
      </c>
      <c r="I51" s="265">
        <f>H51/G51</f>
        <v>0.7593333333333334</v>
      </c>
    </row>
    <row r="52" spans="1:9" ht="26.25" hidden="1">
      <c r="A52" s="207" t="s">
        <v>329</v>
      </c>
      <c r="B52" s="205">
        <v>941</v>
      </c>
      <c r="C52" s="208" t="s">
        <v>132</v>
      </c>
      <c r="D52" s="208" t="s">
        <v>120</v>
      </c>
      <c r="E52" s="212" t="s">
        <v>339</v>
      </c>
      <c r="F52" s="214" t="s">
        <v>231</v>
      </c>
      <c r="G52" s="254"/>
      <c r="H52" s="254"/>
      <c r="I52" s="264" t="e">
        <f t="shared" si="0"/>
        <v>#DIV/0!</v>
      </c>
    </row>
    <row r="53" spans="1:9" ht="15.75" hidden="1">
      <c r="A53" s="222" t="s">
        <v>68</v>
      </c>
      <c r="B53" s="206" t="s">
        <v>325</v>
      </c>
      <c r="C53" s="223" t="s">
        <v>132</v>
      </c>
      <c r="D53" s="223" t="s">
        <v>135</v>
      </c>
      <c r="E53" s="224"/>
      <c r="F53" s="224"/>
      <c r="G53" s="256">
        <f>G54</f>
        <v>0</v>
      </c>
      <c r="H53" s="256">
        <f>H54</f>
        <v>0</v>
      </c>
      <c r="I53" s="264" t="e">
        <f t="shared" si="0"/>
        <v>#DIV/0!</v>
      </c>
    </row>
    <row r="54" spans="1:9" ht="17.25" customHeight="1" hidden="1">
      <c r="A54" s="211" t="s">
        <v>352</v>
      </c>
      <c r="B54" s="206" t="s">
        <v>325</v>
      </c>
      <c r="C54" s="212" t="s">
        <v>132</v>
      </c>
      <c r="D54" s="212" t="s">
        <v>135</v>
      </c>
      <c r="E54" s="213" t="s">
        <v>232</v>
      </c>
      <c r="F54" s="208"/>
      <c r="G54" s="252">
        <f>G55</f>
        <v>0</v>
      </c>
      <c r="H54" s="252">
        <f>H55</f>
        <v>0</v>
      </c>
      <c r="I54" s="264" t="e">
        <f t="shared" si="0"/>
        <v>#DIV/0!</v>
      </c>
    </row>
    <row r="55" spans="1:9" ht="30.75" customHeight="1" hidden="1">
      <c r="A55" s="207" t="s">
        <v>183</v>
      </c>
      <c r="B55" s="206" t="s">
        <v>325</v>
      </c>
      <c r="C55" s="208" t="s">
        <v>132</v>
      </c>
      <c r="D55" s="208" t="s">
        <v>135</v>
      </c>
      <c r="E55" s="214" t="s">
        <v>331</v>
      </c>
      <c r="F55" s="208" t="s">
        <v>184</v>
      </c>
      <c r="G55" s="254"/>
      <c r="H55" s="254"/>
      <c r="I55" s="264"/>
    </row>
    <row r="56" spans="1:9" ht="46.5" customHeight="1">
      <c r="A56" s="207" t="s">
        <v>185</v>
      </c>
      <c r="B56" s="205">
        <v>941</v>
      </c>
      <c r="C56" s="208" t="s">
        <v>132</v>
      </c>
      <c r="D56" s="208" t="s">
        <v>120</v>
      </c>
      <c r="E56" s="208" t="s">
        <v>229</v>
      </c>
      <c r="F56" s="208"/>
      <c r="G56" s="254">
        <f>G57</f>
        <v>2713.1</v>
      </c>
      <c r="H56" s="254">
        <f>H57</f>
        <v>2713.1</v>
      </c>
      <c r="I56" s="265">
        <f t="shared" si="0"/>
        <v>1</v>
      </c>
    </row>
    <row r="57" spans="1:9" ht="34.5" customHeight="1">
      <c r="A57" s="207" t="s">
        <v>183</v>
      </c>
      <c r="B57" s="205">
        <v>941</v>
      </c>
      <c r="C57" s="208" t="s">
        <v>132</v>
      </c>
      <c r="D57" s="208" t="s">
        <v>120</v>
      </c>
      <c r="E57" s="208" t="s">
        <v>229</v>
      </c>
      <c r="F57" s="214" t="s">
        <v>184</v>
      </c>
      <c r="G57" s="254">
        <v>2713.1</v>
      </c>
      <c r="H57" s="254">
        <v>2713.1</v>
      </c>
      <c r="I57" s="265">
        <f t="shared" si="0"/>
        <v>1</v>
      </c>
    </row>
    <row r="58" spans="1:9" ht="28.5" customHeight="1">
      <c r="A58" s="202" t="s">
        <v>136</v>
      </c>
      <c r="B58" s="227">
        <v>941</v>
      </c>
      <c r="C58" s="203" t="s">
        <v>122</v>
      </c>
      <c r="D58" s="203"/>
      <c r="E58" s="203"/>
      <c r="F58" s="203"/>
      <c r="G58" s="255">
        <f>G63+G59+G73+G81</f>
        <v>18441.6</v>
      </c>
      <c r="H58" s="255">
        <f>H63+H59+H73+H81</f>
        <v>14616.999999999998</v>
      </c>
      <c r="I58" s="264">
        <f t="shared" si="0"/>
        <v>0.7926101856671872</v>
      </c>
    </row>
    <row r="59" spans="1:9" ht="15.75">
      <c r="A59" s="228" t="s">
        <v>73</v>
      </c>
      <c r="B59" s="206" t="s">
        <v>325</v>
      </c>
      <c r="C59" s="206" t="s">
        <v>122</v>
      </c>
      <c r="D59" s="206" t="s">
        <v>126</v>
      </c>
      <c r="E59" s="206"/>
      <c r="F59" s="206"/>
      <c r="G59" s="253">
        <f aca="true" t="shared" si="2" ref="G59:H61">G60</f>
        <v>239.4</v>
      </c>
      <c r="H59" s="253">
        <f t="shared" si="2"/>
        <v>70</v>
      </c>
      <c r="I59" s="264">
        <f t="shared" si="0"/>
        <v>0.29239766081871343</v>
      </c>
    </row>
    <row r="60" spans="1:9" ht="43.5" customHeight="1">
      <c r="A60" s="211" t="s">
        <v>330</v>
      </c>
      <c r="B60" s="206" t="s">
        <v>325</v>
      </c>
      <c r="C60" s="212" t="s">
        <v>122</v>
      </c>
      <c r="D60" s="212" t="s">
        <v>126</v>
      </c>
      <c r="E60" s="213" t="s">
        <v>232</v>
      </c>
      <c r="F60" s="210"/>
      <c r="G60" s="254">
        <f t="shared" si="2"/>
        <v>239.4</v>
      </c>
      <c r="H60" s="254">
        <f t="shared" si="2"/>
        <v>70</v>
      </c>
      <c r="I60" s="265">
        <f t="shared" si="0"/>
        <v>0.29239766081871343</v>
      </c>
    </row>
    <row r="61" spans="1:9" ht="16.5" customHeight="1">
      <c r="A61" s="211" t="s">
        <v>330</v>
      </c>
      <c r="B61" s="206" t="s">
        <v>325</v>
      </c>
      <c r="C61" s="212" t="s">
        <v>122</v>
      </c>
      <c r="D61" s="212" t="s">
        <v>126</v>
      </c>
      <c r="E61" s="213" t="s">
        <v>232</v>
      </c>
      <c r="F61" s="210"/>
      <c r="G61" s="254">
        <f t="shared" si="2"/>
        <v>239.4</v>
      </c>
      <c r="H61" s="254">
        <f t="shared" si="2"/>
        <v>70</v>
      </c>
      <c r="I61" s="265">
        <f t="shared" si="0"/>
        <v>0.29239766081871343</v>
      </c>
    </row>
    <row r="62" spans="1:9" ht="40.5" customHeight="1">
      <c r="A62" s="207" t="s">
        <v>183</v>
      </c>
      <c r="B62" s="206" t="s">
        <v>325</v>
      </c>
      <c r="C62" s="208" t="s">
        <v>122</v>
      </c>
      <c r="D62" s="208" t="s">
        <v>126</v>
      </c>
      <c r="E62" s="214" t="s">
        <v>331</v>
      </c>
      <c r="F62" s="208" t="s">
        <v>184</v>
      </c>
      <c r="G62" s="254">
        <v>239.4</v>
      </c>
      <c r="H62" s="254">
        <v>70</v>
      </c>
      <c r="I62" s="265">
        <f t="shared" si="0"/>
        <v>0.29239766081871343</v>
      </c>
    </row>
    <row r="63" spans="1:9" ht="20.25" customHeight="1">
      <c r="A63" s="228" t="s">
        <v>70</v>
      </c>
      <c r="B63" s="205">
        <v>941</v>
      </c>
      <c r="C63" s="206" t="s">
        <v>122</v>
      </c>
      <c r="D63" s="206" t="s">
        <v>123</v>
      </c>
      <c r="E63" s="206"/>
      <c r="F63" s="206"/>
      <c r="G63" s="253">
        <f>G64+G67+G70</f>
        <v>8294.6</v>
      </c>
      <c r="H63" s="253">
        <f>H64+H67+H70</f>
        <v>5428.799999999999</v>
      </c>
      <c r="I63" s="264">
        <f t="shared" si="0"/>
        <v>0.6544981072022761</v>
      </c>
    </row>
    <row r="64" spans="1:9" ht="48" customHeight="1">
      <c r="A64" s="211" t="s">
        <v>340</v>
      </c>
      <c r="B64" s="206" t="s">
        <v>325</v>
      </c>
      <c r="C64" s="212" t="s">
        <v>122</v>
      </c>
      <c r="D64" s="212" t="s">
        <v>123</v>
      </c>
      <c r="E64" s="213" t="s">
        <v>254</v>
      </c>
      <c r="F64" s="210"/>
      <c r="G64" s="254">
        <f>G65+G66</f>
        <v>2902.3</v>
      </c>
      <c r="H64" s="254">
        <f>H65+H66</f>
        <v>954.5</v>
      </c>
      <c r="I64" s="265">
        <f t="shared" si="0"/>
        <v>0.32887709747441685</v>
      </c>
    </row>
    <row r="65" spans="1:9" ht="42.75" customHeight="1">
      <c r="A65" s="207" t="s">
        <v>183</v>
      </c>
      <c r="B65" s="206" t="s">
        <v>325</v>
      </c>
      <c r="C65" s="208" t="s">
        <v>122</v>
      </c>
      <c r="D65" s="208" t="s">
        <v>123</v>
      </c>
      <c r="E65" s="213" t="s">
        <v>254</v>
      </c>
      <c r="F65" s="208" t="s">
        <v>184</v>
      </c>
      <c r="G65" s="254">
        <v>752.3</v>
      </c>
      <c r="H65" s="254">
        <v>0</v>
      </c>
      <c r="I65" s="265">
        <f t="shared" si="0"/>
        <v>0</v>
      </c>
    </row>
    <row r="66" spans="1:9" ht="24" customHeight="1">
      <c r="A66" s="207" t="s">
        <v>186</v>
      </c>
      <c r="B66" s="205">
        <v>941</v>
      </c>
      <c r="C66" s="208" t="s">
        <v>122</v>
      </c>
      <c r="D66" s="208" t="s">
        <v>123</v>
      </c>
      <c r="E66" s="213" t="s">
        <v>254</v>
      </c>
      <c r="F66" s="206" t="s">
        <v>187</v>
      </c>
      <c r="G66" s="251">
        <v>2150</v>
      </c>
      <c r="H66" s="251">
        <v>954.5</v>
      </c>
      <c r="I66" s="265">
        <f t="shared" si="0"/>
        <v>0.44395348837209303</v>
      </c>
    </row>
    <row r="67" spans="1:9" ht="38.25">
      <c r="A67" s="211" t="s">
        <v>330</v>
      </c>
      <c r="B67" s="205">
        <v>941</v>
      </c>
      <c r="C67" s="212" t="s">
        <v>122</v>
      </c>
      <c r="D67" s="212" t="s">
        <v>123</v>
      </c>
      <c r="E67" s="214" t="s">
        <v>331</v>
      </c>
      <c r="F67" s="210"/>
      <c r="G67" s="254">
        <f>G69+G68</f>
        <v>4142.3</v>
      </c>
      <c r="H67" s="254">
        <f>H69+H68</f>
        <v>3613.4</v>
      </c>
      <c r="I67" s="265">
        <f t="shared" si="0"/>
        <v>0.8723173116384617</v>
      </c>
    </row>
    <row r="68" spans="1:9" ht="25.5">
      <c r="A68" s="207" t="s">
        <v>183</v>
      </c>
      <c r="B68" s="205">
        <v>941</v>
      </c>
      <c r="C68" s="208" t="s">
        <v>122</v>
      </c>
      <c r="D68" s="208" t="s">
        <v>123</v>
      </c>
      <c r="E68" s="214" t="s">
        <v>331</v>
      </c>
      <c r="F68" s="210">
        <v>200</v>
      </c>
      <c r="G68" s="254">
        <v>400</v>
      </c>
      <c r="H68" s="254">
        <v>342.4</v>
      </c>
      <c r="I68" s="265">
        <f t="shared" si="0"/>
        <v>0.856</v>
      </c>
    </row>
    <row r="69" spans="1:9" ht="15">
      <c r="A69" s="207" t="s">
        <v>186</v>
      </c>
      <c r="B69" s="205">
        <v>941</v>
      </c>
      <c r="C69" s="208" t="s">
        <v>122</v>
      </c>
      <c r="D69" s="208" t="s">
        <v>123</v>
      </c>
      <c r="E69" s="214" t="s">
        <v>331</v>
      </c>
      <c r="F69" s="208" t="s">
        <v>187</v>
      </c>
      <c r="G69" s="254">
        <v>3742.3</v>
      </c>
      <c r="H69" s="254">
        <v>3271</v>
      </c>
      <c r="I69" s="265">
        <f t="shared" si="0"/>
        <v>0.8740614060871656</v>
      </c>
    </row>
    <row r="70" spans="1:9" ht="46.5" customHeight="1">
      <c r="A70" s="207" t="s">
        <v>353</v>
      </c>
      <c r="B70" s="205">
        <v>941</v>
      </c>
      <c r="C70" s="212" t="s">
        <v>122</v>
      </c>
      <c r="D70" s="212" t="s">
        <v>123</v>
      </c>
      <c r="E70" s="214" t="s">
        <v>341</v>
      </c>
      <c r="F70" s="210"/>
      <c r="G70" s="254">
        <f>G72+G71</f>
        <v>1250</v>
      </c>
      <c r="H70" s="254">
        <f>H72+H71</f>
        <v>860.9</v>
      </c>
      <c r="I70" s="265">
        <f t="shared" si="0"/>
        <v>0.68872</v>
      </c>
    </row>
    <row r="71" spans="1:9" ht="46.5" customHeight="1">
      <c r="A71" s="207" t="s">
        <v>183</v>
      </c>
      <c r="B71" s="205">
        <v>941</v>
      </c>
      <c r="C71" s="212" t="s">
        <v>122</v>
      </c>
      <c r="D71" s="212" t="s">
        <v>123</v>
      </c>
      <c r="E71" s="214" t="s">
        <v>341</v>
      </c>
      <c r="F71" s="210">
        <v>200</v>
      </c>
      <c r="G71" s="254">
        <v>200</v>
      </c>
      <c r="H71" s="254">
        <v>60</v>
      </c>
      <c r="I71" s="265">
        <f t="shared" si="0"/>
        <v>0.3</v>
      </c>
    </row>
    <row r="72" spans="1:9" ht="31.5" customHeight="1">
      <c r="A72" s="207" t="s">
        <v>186</v>
      </c>
      <c r="B72" s="205">
        <v>941</v>
      </c>
      <c r="C72" s="208" t="s">
        <v>122</v>
      </c>
      <c r="D72" s="208" t="s">
        <v>123</v>
      </c>
      <c r="E72" s="214" t="s">
        <v>341</v>
      </c>
      <c r="F72" s="208" t="s">
        <v>187</v>
      </c>
      <c r="G72" s="254">
        <v>1050</v>
      </c>
      <c r="H72" s="254">
        <v>800.9</v>
      </c>
      <c r="I72" s="265">
        <f t="shared" si="0"/>
        <v>0.7627619047619048</v>
      </c>
    </row>
    <row r="73" spans="1:12" s="64" customFormat="1" ht="15.75">
      <c r="A73" s="229" t="s">
        <v>64</v>
      </c>
      <c r="B73" s="206" t="s">
        <v>325</v>
      </c>
      <c r="C73" s="206" t="s">
        <v>122</v>
      </c>
      <c r="D73" s="206" t="s">
        <v>118</v>
      </c>
      <c r="E73" s="206"/>
      <c r="F73" s="230"/>
      <c r="G73" s="253">
        <f>G77+G74</f>
        <v>8255.5</v>
      </c>
      <c r="H73" s="253">
        <f>H77+H74</f>
        <v>7584.9</v>
      </c>
      <c r="I73" s="264">
        <f t="shared" si="0"/>
        <v>0.9187693053116104</v>
      </c>
      <c r="J73" s="139"/>
      <c r="K73" s="139"/>
      <c r="L73" s="139"/>
    </row>
    <row r="74" spans="1:12" s="64" customFormat="1" ht="25.5">
      <c r="A74" s="211" t="s">
        <v>326</v>
      </c>
      <c r="B74" s="205">
        <v>941</v>
      </c>
      <c r="C74" s="212" t="s">
        <v>122</v>
      </c>
      <c r="D74" s="212" t="s">
        <v>118</v>
      </c>
      <c r="E74" s="213" t="s">
        <v>249</v>
      </c>
      <c r="F74" s="208"/>
      <c r="G74" s="252">
        <f>G75</f>
        <v>1643</v>
      </c>
      <c r="H74" s="252">
        <f>H75</f>
        <v>1305.5</v>
      </c>
      <c r="I74" s="265">
        <f t="shared" si="0"/>
        <v>0.7945830797321972</v>
      </c>
      <c r="J74" s="139"/>
      <c r="K74" s="139"/>
      <c r="L74" s="139"/>
    </row>
    <row r="75" spans="1:9" ht="25.5">
      <c r="A75" s="211" t="s">
        <v>327</v>
      </c>
      <c r="B75" s="205">
        <v>941</v>
      </c>
      <c r="C75" s="212" t="s">
        <v>122</v>
      </c>
      <c r="D75" s="212" t="s">
        <v>118</v>
      </c>
      <c r="E75" s="213" t="s">
        <v>328</v>
      </c>
      <c r="F75" s="208"/>
      <c r="G75" s="252">
        <f>G76</f>
        <v>1643</v>
      </c>
      <c r="H75" s="252">
        <f>H76</f>
        <v>1305.5</v>
      </c>
      <c r="I75" s="265">
        <f t="shared" si="0"/>
        <v>0.7945830797321972</v>
      </c>
    </row>
    <row r="76" spans="1:9" ht="25.5">
      <c r="A76" s="207" t="s">
        <v>329</v>
      </c>
      <c r="B76" s="205">
        <v>941</v>
      </c>
      <c r="C76" s="212" t="s">
        <v>122</v>
      </c>
      <c r="D76" s="212" t="s">
        <v>118</v>
      </c>
      <c r="E76" s="213" t="s">
        <v>328</v>
      </c>
      <c r="F76" s="208" t="s">
        <v>231</v>
      </c>
      <c r="G76" s="254">
        <v>1643</v>
      </c>
      <c r="H76" s="254">
        <v>1305.5</v>
      </c>
      <c r="I76" s="265">
        <f t="shared" si="0"/>
        <v>0.7945830797321972</v>
      </c>
    </row>
    <row r="77" spans="1:9" ht="26.25" customHeight="1">
      <c r="A77" s="211" t="s">
        <v>330</v>
      </c>
      <c r="B77" s="206" t="s">
        <v>325</v>
      </c>
      <c r="C77" s="212" t="s">
        <v>122</v>
      </c>
      <c r="D77" s="212" t="s">
        <v>118</v>
      </c>
      <c r="E77" s="213" t="s">
        <v>232</v>
      </c>
      <c r="F77" s="208"/>
      <c r="G77" s="252">
        <f>G78</f>
        <v>6612.5</v>
      </c>
      <c r="H77" s="252">
        <f>H78</f>
        <v>6279.4</v>
      </c>
      <c r="I77" s="265">
        <f t="shared" si="0"/>
        <v>0.949625708884688</v>
      </c>
    </row>
    <row r="78" spans="1:9" ht="38.25">
      <c r="A78" s="211" t="s">
        <v>330</v>
      </c>
      <c r="B78" s="206" t="s">
        <v>325</v>
      </c>
      <c r="C78" s="212" t="s">
        <v>122</v>
      </c>
      <c r="D78" s="212" t="s">
        <v>118</v>
      </c>
      <c r="E78" s="214" t="s">
        <v>331</v>
      </c>
      <c r="F78" s="208"/>
      <c r="G78" s="252">
        <f>G79+G80</f>
        <v>6612.5</v>
      </c>
      <c r="H78" s="252">
        <f>H79+H80</f>
        <v>6279.4</v>
      </c>
      <c r="I78" s="265">
        <f aca="true" t="shared" si="3" ref="I78:I139">H78/G78</f>
        <v>0.949625708884688</v>
      </c>
    </row>
    <row r="79" spans="1:9" ht="25.5">
      <c r="A79" s="207" t="s">
        <v>183</v>
      </c>
      <c r="B79" s="206" t="s">
        <v>325</v>
      </c>
      <c r="C79" s="208" t="s">
        <v>122</v>
      </c>
      <c r="D79" s="208" t="s">
        <v>118</v>
      </c>
      <c r="E79" s="214" t="s">
        <v>331</v>
      </c>
      <c r="F79" s="208" t="s">
        <v>184</v>
      </c>
      <c r="G79" s="254">
        <v>6612.5</v>
      </c>
      <c r="H79" s="254">
        <v>6279.4</v>
      </c>
      <c r="I79" s="265">
        <f t="shared" si="3"/>
        <v>0.949625708884688</v>
      </c>
    </row>
    <row r="80" spans="1:9" ht="25.5" hidden="1">
      <c r="A80" s="207" t="s">
        <v>329</v>
      </c>
      <c r="B80" s="206" t="s">
        <v>325</v>
      </c>
      <c r="C80" s="208" t="s">
        <v>122</v>
      </c>
      <c r="D80" s="208" t="s">
        <v>118</v>
      </c>
      <c r="E80" s="214" t="s">
        <v>331</v>
      </c>
      <c r="F80" s="214" t="s">
        <v>231</v>
      </c>
      <c r="G80" s="254"/>
      <c r="H80" s="254"/>
      <c r="I80" s="265" t="e">
        <f t="shared" si="3"/>
        <v>#DIV/0!</v>
      </c>
    </row>
    <row r="81" spans="1:9" ht="29.25">
      <c r="A81" s="231" t="s">
        <v>178</v>
      </c>
      <c r="B81" s="206" t="s">
        <v>325</v>
      </c>
      <c r="C81" s="206" t="s">
        <v>122</v>
      </c>
      <c r="D81" s="206" t="s">
        <v>122</v>
      </c>
      <c r="E81" s="206"/>
      <c r="F81" s="206"/>
      <c r="G81" s="259">
        <f>G82</f>
        <v>1652.1</v>
      </c>
      <c r="H81" s="259">
        <f>H82</f>
        <v>1533.3</v>
      </c>
      <c r="I81" s="264">
        <f t="shared" si="3"/>
        <v>0.9280915198837842</v>
      </c>
    </row>
    <row r="82" spans="1:9" ht="53.25" customHeight="1">
      <c r="A82" s="211" t="s">
        <v>354</v>
      </c>
      <c r="B82" s="206" t="s">
        <v>325</v>
      </c>
      <c r="C82" s="212" t="s">
        <v>122</v>
      </c>
      <c r="D82" s="212" t="s">
        <v>122</v>
      </c>
      <c r="E82" s="213" t="s">
        <v>232</v>
      </c>
      <c r="F82" s="208"/>
      <c r="G82" s="252">
        <f>G83+G84+G85</f>
        <v>1652.1</v>
      </c>
      <c r="H82" s="252">
        <f>H83+H84+H85</f>
        <v>1533.3</v>
      </c>
      <c r="I82" s="264"/>
    </row>
    <row r="83" spans="1:9" ht="51">
      <c r="A83" s="207" t="s">
        <v>180</v>
      </c>
      <c r="B83" s="206" t="s">
        <v>325</v>
      </c>
      <c r="C83" s="208" t="s">
        <v>122</v>
      </c>
      <c r="D83" s="208" t="s">
        <v>122</v>
      </c>
      <c r="E83" s="212" t="s">
        <v>232</v>
      </c>
      <c r="F83" s="208" t="s">
        <v>181</v>
      </c>
      <c r="G83" s="252">
        <v>311.6</v>
      </c>
      <c r="H83" s="252">
        <v>311.5</v>
      </c>
      <c r="I83" s="265">
        <f t="shared" si="3"/>
        <v>0.9996790757381258</v>
      </c>
    </row>
    <row r="84" spans="1:9" ht="30.75" customHeight="1">
      <c r="A84" s="207" t="s">
        <v>183</v>
      </c>
      <c r="B84" s="206" t="s">
        <v>325</v>
      </c>
      <c r="C84" s="208" t="s">
        <v>122</v>
      </c>
      <c r="D84" s="208" t="s">
        <v>122</v>
      </c>
      <c r="E84" s="212" t="s">
        <v>232</v>
      </c>
      <c r="F84" s="208" t="s">
        <v>184</v>
      </c>
      <c r="G84" s="254">
        <v>1337.1</v>
      </c>
      <c r="H84" s="254">
        <v>1219.1</v>
      </c>
      <c r="I84" s="265">
        <f t="shared" si="3"/>
        <v>0.9117493082043228</v>
      </c>
    </row>
    <row r="85" spans="1:9" ht="24.75" customHeight="1">
      <c r="A85" s="207" t="s">
        <v>186</v>
      </c>
      <c r="B85" s="206" t="s">
        <v>325</v>
      </c>
      <c r="C85" s="208" t="s">
        <v>122</v>
      </c>
      <c r="D85" s="208" t="s">
        <v>122</v>
      </c>
      <c r="E85" s="212" t="s">
        <v>232</v>
      </c>
      <c r="F85" s="214" t="s">
        <v>187</v>
      </c>
      <c r="G85" s="254">
        <v>3.4</v>
      </c>
      <c r="H85" s="254">
        <v>2.7</v>
      </c>
      <c r="I85" s="265">
        <f t="shared" si="3"/>
        <v>0.7941176470588236</v>
      </c>
    </row>
    <row r="86" spans="1:9" ht="15.75">
      <c r="A86" s="216" t="s">
        <v>188</v>
      </c>
      <c r="B86" s="227">
        <v>941</v>
      </c>
      <c r="C86" s="203" t="s">
        <v>125</v>
      </c>
      <c r="D86" s="203"/>
      <c r="E86" s="203"/>
      <c r="F86" s="232"/>
      <c r="G86" s="255">
        <f>G87</f>
        <v>1361.2</v>
      </c>
      <c r="H86" s="255">
        <f>H87</f>
        <v>1149.9</v>
      </c>
      <c r="I86" s="264">
        <f t="shared" si="3"/>
        <v>0.8447693211871878</v>
      </c>
    </row>
    <row r="87" spans="1:9" ht="25.5" customHeight="1">
      <c r="A87" s="204" t="s">
        <v>137</v>
      </c>
      <c r="B87" s="205">
        <v>941</v>
      </c>
      <c r="C87" s="206" t="s">
        <v>125</v>
      </c>
      <c r="D87" s="206" t="s">
        <v>126</v>
      </c>
      <c r="E87" s="206"/>
      <c r="F87" s="233"/>
      <c r="G87" s="251">
        <f>G88</f>
        <v>1361.2</v>
      </c>
      <c r="H87" s="251">
        <v>1149.9</v>
      </c>
      <c r="I87" s="265">
        <f t="shared" si="3"/>
        <v>0.8447693211871878</v>
      </c>
    </row>
    <row r="88" spans="1:9" ht="3" customHeight="1">
      <c r="A88" s="234" t="s">
        <v>343</v>
      </c>
      <c r="B88" s="205">
        <v>941</v>
      </c>
      <c r="C88" s="212" t="s">
        <v>125</v>
      </c>
      <c r="D88" s="212" t="s">
        <v>126</v>
      </c>
      <c r="E88" s="212" t="s">
        <v>230</v>
      </c>
      <c r="F88" s="209"/>
      <c r="G88" s="252">
        <f>G89</f>
        <v>1361.2</v>
      </c>
      <c r="H88" s="252">
        <f>H89</f>
        <v>1361.2</v>
      </c>
      <c r="I88" s="264"/>
    </row>
    <row r="89" spans="1:9" ht="51.75">
      <c r="A89" s="234" t="s">
        <v>344</v>
      </c>
      <c r="B89" s="205">
        <v>941</v>
      </c>
      <c r="C89" s="212" t="s">
        <v>125</v>
      </c>
      <c r="D89" s="212" t="s">
        <v>126</v>
      </c>
      <c r="E89" s="212" t="s">
        <v>345</v>
      </c>
      <c r="F89" s="209"/>
      <c r="G89" s="252">
        <f>G90</f>
        <v>1361.2</v>
      </c>
      <c r="H89" s="252">
        <f>H90</f>
        <v>1361.2</v>
      </c>
      <c r="I89" s="264">
        <f t="shared" si="3"/>
        <v>1</v>
      </c>
    </row>
    <row r="90" spans="1:9" ht="15">
      <c r="A90" s="207" t="s">
        <v>166</v>
      </c>
      <c r="B90" s="205">
        <v>941</v>
      </c>
      <c r="C90" s="208" t="s">
        <v>125</v>
      </c>
      <c r="D90" s="208" t="s">
        <v>126</v>
      </c>
      <c r="E90" s="212" t="s">
        <v>345</v>
      </c>
      <c r="F90" s="214" t="s">
        <v>121</v>
      </c>
      <c r="G90" s="254">
        <v>1361.2</v>
      </c>
      <c r="H90" s="254">
        <v>1361.2</v>
      </c>
      <c r="I90" s="265">
        <f t="shared" si="3"/>
        <v>1</v>
      </c>
    </row>
    <row r="91" spans="1:9" ht="24.75" customHeight="1">
      <c r="A91" s="216" t="s">
        <v>242</v>
      </c>
      <c r="B91" s="220" t="s">
        <v>325</v>
      </c>
      <c r="C91" s="203" t="s">
        <v>135</v>
      </c>
      <c r="D91" s="203"/>
      <c r="E91" s="203"/>
      <c r="F91" s="203"/>
      <c r="G91" s="255">
        <f aca="true" t="shared" si="4" ref="G91:H93">G92</f>
        <v>20</v>
      </c>
      <c r="H91" s="255">
        <f t="shared" si="4"/>
        <v>0</v>
      </c>
      <c r="I91" s="265">
        <f t="shared" si="3"/>
        <v>0</v>
      </c>
    </row>
    <row r="92" spans="1:9" ht="15">
      <c r="A92" s="217" t="s">
        <v>346</v>
      </c>
      <c r="B92" s="206" t="s">
        <v>325</v>
      </c>
      <c r="C92" s="206" t="s">
        <v>135</v>
      </c>
      <c r="D92" s="206" t="s">
        <v>132</v>
      </c>
      <c r="E92" s="206"/>
      <c r="F92" s="206"/>
      <c r="G92" s="251">
        <f t="shared" si="4"/>
        <v>20</v>
      </c>
      <c r="H92" s="251">
        <f t="shared" si="4"/>
        <v>0</v>
      </c>
      <c r="I92" s="265">
        <f t="shared" si="3"/>
        <v>0</v>
      </c>
    </row>
    <row r="93" spans="1:9" ht="3" customHeight="1">
      <c r="A93" s="234" t="s">
        <v>326</v>
      </c>
      <c r="B93" s="206" t="s">
        <v>325</v>
      </c>
      <c r="C93" s="212" t="s">
        <v>135</v>
      </c>
      <c r="D93" s="212" t="s">
        <v>132</v>
      </c>
      <c r="E93" s="212" t="s">
        <v>249</v>
      </c>
      <c r="F93" s="208"/>
      <c r="G93" s="252">
        <f t="shared" si="4"/>
        <v>20</v>
      </c>
      <c r="H93" s="252">
        <f t="shared" si="4"/>
        <v>0</v>
      </c>
      <c r="I93" s="265"/>
    </row>
    <row r="94" spans="1:9" ht="48.75" customHeight="1">
      <c r="A94" s="234" t="s">
        <v>347</v>
      </c>
      <c r="B94" s="206" t="s">
        <v>325</v>
      </c>
      <c r="C94" s="212" t="s">
        <v>135</v>
      </c>
      <c r="D94" s="212" t="s">
        <v>132</v>
      </c>
      <c r="E94" s="212" t="s">
        <v>348</v>
      </c>
      <c r="F94" s="208"/>
      <c r="G94" s="252">
        <f>G95</f>
        <v>20</v>
      </c>
      <c r="H94" s="252"/>
      <c r="I94" s="265">
        <f t="shared" si="3"/>
        <v>0</v>
      </c>
    </row>
    <row r="95" spans="1:9" ht="2.25" customHeight="1">
      <c r="A95" s="207" t="s">
        <v>183</v>
      </c>
      <c r="B95" s="206" t="s">
        <v>325</v>
      </c>
      <c r="C95" s="208" t="s">
        <v>135</v>
      </c>
      <c r="D95" s="208" t="s">
        <v>132</v>
      </c>
      <c r="E95" s="212" t="s">
        <v>348</v>
      </c>
      <c r="F95" s="208" t="s">
        <v>184</v>
      </c>
      <c r="G95" s="252">
        <v>20</v>
      </c>
      <c r="H95" s="252">
        <v>20</v>
      </c>
      <c r="I95" s="264"/>
    </row>
    <row r="96" spans="1:9" ht="29.25" customHeight="1">
      <c r="A96" s="136" t="s">
        <v>349</v>
      </c>
      <c r="B96" s="227">
        <v>941</v>
      </c>
      <c r="C96" s="128">
        <v>14</v>
      </c>
      <c r="D96" s="128"/>
      <c r="E96" s="128"/>
      <c r="F96" s="128"/>
      <c r="G96" s="260">
        <f>G97+G99</f>
        <v>5177.5</v>
      </c>
      <c r="H96" s="260">
        <f>H97+H99</f>
        <v>5177.5</v>
      </c>
      <c r="I96" s="264">
        <f t="shared" si="3"/>
        <v>1</v>
      </c>
    </row>
    <row r="97" spans="1:9" ht="45.75" customHeight="1">
      <c r="A97" s="211" t="s">
        <v>330</v>
      </c>
      <c r="B97" s="205">
        <v>941</v>
      </c>
      <c r="C97" s="235">
        <v>14</v>
      </c>
      <c r="D97" s="236" t="s">
        <v>118</v>
      </c>
      <c r="E97" s="213" t="s">
        <v>232</v>
      </c>
      <c r="F97" s="208"/>
      <c r="G97" s="252">
        <v>4762.3</v>
      </c>
      <c r="H97" s="252">
        <v>4762.3</v>
      </c>
      <c r="I97" s="265">
        <f t="shared" si="3"/>
        <v>1</v>
      </c>
    </row>
    <row r="98" spans="1:9" ht="24" customHeight="1">
      <c r="A98" s="207" t="s">
        <v>166</v>
      </c>
      <c r="B98" s="205">
        <v>941</v>
      </c>
      <c r="C98" s="235">
        <v>14</v>
      </c>
      <c r="D98" s="236" t="s">
        <v>118</v>
      </c>
      <c r="E98" s="214" t="s">
        <v>331</v>
      </c>
      <c r="F98" s="214" t="s">
        <v>121</v>
      </c>
      <c r="G98" s="254">
        <v>4762.303</v>
      </c>
      <c r="H98" s="254">
        <v>4762.303</v>
      </c>
      <c r="I98" s="265">
        <f t="shared" si="3"/>
        <v>1</v>
      </c>
    </row>
    <row r="99" spans="1:9" ht="42.75" customHeight="1">
      <c r="A99" s="211" t="s">
        <v>355</v>
      </c>
      <c r="B99" s="205">
        <v>941</v>
      </c>
      <c r="C99" s="235">
        <v>14</v>
      </c>
      <c r="D99" s="236" t="s">
        <v>118</v>
      </c>
      <c r="E99" s="212" t="s">
        <v>356</v>
      </c>
      <c r="F99" s="214"/>
      <c r="G99" s="254">
        <f>G100</f>
        <v>415.2</v>
      </c>
      <c r="H99" s="254">
        <f>H100</f>
        <v>415.2</v>
      </c>
      <c r="I99" s="265">
        <f t="shared" si="3"/>
        <v>1</v>
      </c>
    </row>
    <row r="100" spans="1:9" ht="33" customHeight="1">
      <c r="A100" s="207" t="s">
        <v>166</v>
      </c>
      <c r="B100" s="205">
        <v>941</v>
      </c>
      <c r="C100" s="235">
        <v>14</v>
      </c>
      <c r="D100" s="236" t="s">
        <v>118</v>
      </c>
      <c r="E100" s="212" t="s">
        <v>356</v>
      </c>
      <c r="F100" s="214" t="s">
        <v>121</v>
      </c>
      <c r="G100" s="254">
        <v>415.2</v>
      </c>
      <c r="H100" s="254">
        <v>415.2</v>
      </c>
      <c r="I100" s="265">
        <f t="shared" si="3"/>
        <v>1</v>
      </c>
    </row>
    <row r="101" spans="1:9" ht="27" customHeight="1" hidden="1">
      <c r="A101" s="239"/>
      <c r="B101" s="240"/>
      <c r="C101" s="240"/>
      <c r="D101" s="240"/>
      <c r="E101" s="240"/>
      <c r="F101" s="240"/>
      <c r="G101" s="261"/>
      <c r="H101" s="261"/>
      <c r="I101" s="265" t="e">
        <f t="shared" si="3"/>
        <v>#DIV/0!</v>
      </c>
    </row>
    <row r="102" spans="1:9" ht="44.25" customHeight="1">
      <c r="A102" s="202" t="s">
        <v>357</v>
      </c>
      <c r="B102" s="203" t="s">
        <v>358</v>
      </c>
      <c r="C102" s="203"/>
      <c r="D102" s="203"/>
      <c r="E102" s="203"/>
      <c r="F102" s="203"/>
      <c r="G102" s="250">
        <f>G103+G139+G145+G156+G172+G204+G225+G230+G214</f>
        <v>149</v>
      </c>
      <c r="H102" s="250">
        <f>H103+H139+H145+H156+H172+H204+H225+H230+H214</f>
        <v>144.10000000000002</v>
      </c>
      <c r="I102" s="264">
        <f t="shared" si="3"/>
        <v>0.9671140939597317</v>
      </c>
    </row>
    <row r="103" spans="1:9" ht="70.5" customHeight="1" hidden="1">
      <c r="A103" s="202" t="s">
        <v>16</v>
      </c>
      <c r="B103" s="203" t="s">
        <v>358</v>
      </c>
      <c r="C103" s="203" t="s">
        <v>126</v>
      </c>
      <c r="D103" s="203"/>
      <c r="E103" s="203"/>
      <c r="F103" s="203"/>
      <c r="G103" s="250">
        <f>G105+G109+G115+G119+G124</f>
        <v>0</v>
      </c>
      <c r="H103" s="250">
        <f>H105+H109+H115+H119+H124</f>
        <v>0</v>
      </c>
      <c r="I103" s="264" t="e">
        <f t="shared" si="3"/>
        <v>#DIV/0!</v>
      </c>
    </row>
    <row r="104" spans="1:9" ht="57" customHeight="1" hidden="1">
      <c r="A104" s="202"/>
      <c r="B104" s="203"/>
      <c r="C104" s="203"/>
      <c r="D104" s="203"/>
      <c r="E104" s="203"/>
      <c r="F104" s="203"/>
      <c r="G104" s="250"/>
      <c r="H104" s="250"/>
      <c r="I104" s="264" t="e">
        <f t="shared" si="3"/>
        <v>#DIV/0!</v>
      </c>
    </row>
    <row r="105" spans="1:9" ht="42.75" customHeight="1" hidden="1">
      <c r="A105" s="204" t="s">
        <v>130</v>
      </c>
      <c r="B105" s="206" t="s">
        <v>358</v>
      </c>
      <c r="C105" s="206" t="s">
        <v>126</v>
      </c>
      <c r="D105" s="206" t="s">
        <v>123</v>
      </c>
      <c r="E105" s="206"/>
      <c r="F105" s="206"/>
      <c r="G105" s="251">
        <f>G106</f>
        <v>0</v>
      </c>
      <c r="H105" s="251">
        <f>H106</f>
        <v>0</v>
      </c>
      <c r="I105" s="264" t="e">
        <f t="shared" si="3"/>
        <v>#DIV/0!</v>
      </c>
    </row>
    <row r="106" spans="1:9" ht="47.25" customHeight="1" hidden="1">
      <c r="A106" s="207" t="s">
        <v>179</v>
      </c>
      <c r="B106" s="206" t="s">
        <v>358</v>
      </c>
      <c r="C106" s="208" t="s">
        <v>126</v>
      </c>
      <c r="D106" s="208" t="s">
        <v>123</v>
      </c>
      <c r="E106" s="208" t="s">
        <v>228</v>
      </c>
      <c r="F106" s="209"/>
      <c r="G106" s="252">
        <f>G107</f>
        <v>0</v>
      </c>
      <c r="H106" s="252">
        <f>H107</f>
        <v>0</v>
      </c>
      <c r="I106" s="264" t="e">
        <f t="shared" si="3"/>
        <v>#DIV/0!</v>
      </c>
    </row>
    <row r="107" spans="1:9" ht="48" customHeight="1" hidden="1">
      <c r="A107" s="207" t="s">
        <v>180</v>
      </c>
      <c r="B107" s="206" t="s">
        <v>358</v>
      </c>
      <c r="C107" s="208" t="s">
        <v>126</v>
      </c>
      <c r="D107" s="208" t="s">
        <v>123</v>
      </c>
      <c r="E107" s="208" t="s">
        <v>228</v>
      </c>
      <c r="F107" s="208" t="s">
        <v>181</v>
      </c>
      <c r="G107" s="252">
        <v>0</v>
      </c>
      <c r="H107" s="252">
        <v>0</v>
      </c>
      <c r="I107" s="264" t="e">
        <f t="shared" si="3"/>
        <v>#DIV/0!</v>
      </c>
    </row>
    <row r="108" spans="1:9" ht="48" customHeight="1" hidden="1">
      <c r="A108" s="207"/>
      <c r="B108" s="208"/>
      <c r="C108" s="208"/>
      <c r="D108" s="208"/>
      <c r="E108" s="208"/>
      <c r="F108" s="208"/>
      <c r="G108" s="252"/>
      <c r="H108" s="252"/>
      <c r="I108" s="264" t="e">
        <f t="shared" si="3"/>
        <v>#DIV/0!</v>
      </c>
    </row>
    <row r="109" spans="1:9" ht="53.25" customHeight="1" hidden="1">
      <c r="A109" s="204" t="s">
        <v>131</v>
      </c>
      <c r="B109" s="206" t="s">
        <v>358</v>
      </c>
      <c r="C109" s="206" t="s">
        <v>126</v>
      </c>
      <c r="D109" s="206" t="s">
        <v>132</v>
      </c>
      <c r="E109" s="206"/>
      <c r="F109" s="206"/>
      <c r="G109" s="251">
        <f>G110+G113</f>
        <v>0</v>
      </c>
      <c r="H109" s="251">
        <f>H110+H113</f>
        <v>0</v>
      </c>
      <c r="I109" s="264"/>
    </row>
    <row r="110" spans="1:9" ht="52.5" customHeight="1" hidden="1">
      <c r="A110" s="207" t="s">
        <v>179</v>
      </c>
      <c r="B110" s="206" t="s">
        <v>358</v>
      </c>
      <c r="C110" s="208" t="s">
        <v>126</v>
      </c>
      <c r="D110" s="208" t="s">
        <v>132</v>
      </c>
      <c r="E110" s="208" t="s">
        <v>228</v>
      </c>
      <c r="F110" s="208"/>
      <c r="G110" s="252">
        <f>G111+G112</f>
        <v>0</v>
      </c>
      <c r="H110" s="252">
        <f>H111+H112</f>
        <v>0</v>
      </c>
      <c r="I110" s="264" t="e">
        <f t="shared" si="3"/>
        <v>#DIV/0!</v>
      </c>
    </row>
    <row r="111" spans="1:9" ht="45.75" customHeight="1" hidden="1">
      <c r="A111" s="207" t="s">
        <v>180</v>
      </c>
      <c r="B111" s="206" t="s">
        <v>358</v>
      </c>
      <c r="C111" s="208" t="s">
        <v>126</v>
      </c>
      <c r="D111" s="208" t="s">
        <v>132</v>
      </c>
      <c r="E111" s="208" t="s">
        <v>228</v>
      </c>
      <c r="F111" s="208" t="s">
        <v>181</v>
      </c>
      <c r="G111" s="252"/>
      <c r="H111" s="252"/>
      <c r="I111" s="264" t="e">
        <f t="shared" si="3"/>
        <v>#DIV/0!</v>
      </c>
    </row>
    <row r="112" spans="1:9" ht="42.75" customHeight="1" hidden="1">
      <c r="A112" s="207" t="s">
        <v>183</v>
      </c>
      <c r="B112" s="206" t="s">
        <v>358</v>
      </c>
      <c r="C112" s="208" t="s">
        <v>126</v>
      </c>
      <c r="D112" s="208" t="s">
        <v>132</v>
      </c>
      <c r="E112" s="208" t="s">
        <v>228</v>
      </c>
      <c r="F112" s="208" t="s">
        <v>184</v>
      </c>
      <c r="G112" s="252"/>
      <c r="H112" s="252"/>
      <c r="I112" s="264" t="e">
        <f t="shared" si="3"/>
        <v>#DIV/0!</v>
      </c>
    </row>
    <row r="113" spans="1:9" ht="44.25" customHeight="1" hidden="1">
      <c r="A113" s="207" t="s">
        <v>185</v>
      </c>
      <c r="B113" s="206" t="s">
        <v>358</v>
      </c>
      <c r="C113" s="208" t="s">
        <v>126</v>
      </c>
      <c r="D113" s="208" t="s">
        <v>132</v>
      </c>
      <c r="E113" s="208" t="s">
        <v>229</v>
      </c>
      <c r="F113" s="208"/>
      <c r="G113" s="252">
        <f>G114</f>
        <v>0</v>
      </c>
      <c r="H113" s="252">
        <f>H114</f>
        <v>0</v>
      </c>
      <c r="I113" s="264" t="e">
        <f t="shared" si="3"/>
        <v>#DIV/0!</v>
      </c>
    </row>
    <row r="114" spans="1:9" ht="53.25" customHeight="1" hidden="1">
      <c r="A114" s="207" t="s">
        <v>186</v>
      </c>
      <c r="B114" s="206" t="s">
        <v>358</v>
      </c>
      <c r="C114" s="208" t="s">
        <v>126</v>
      </c>
      <c r="D114" s="208" t="s">
        <v>132</v>
      </c>
      <c r="E114" s="208" t="s">
        <v>229</v>
      </c>
      <c r="F114" s="208" t="s">
        <v>187</v>
      </c>
      <c r="G114" s="252"/>
      <c r="H114" s="252"/>
      <c r="I114" s="264" t="e">
        <f t="shared" si="3"/>
        <v>#DIV/0!</v>
      </c>
    </row>
    <row r="115" spans="1:9" ht="52.5" customHeight="1" hidden="1">
      <c r="A115" s="204" t="s">
        <v>138</v>
      </c>
      <c r="B115" s="206" t="s">
        <v>358</v>
      </c>
      <c r="C115" s="206" t="s">
        <v>126</v>
      </c>
      <c r="D115" s="206" t="s">
        <v>139</v>
      </c>
      <c r="E115" s="206"/>
      <c r="F115" s="206"/>
      <c r="G115" s="251">
        <f>G116</f>
        <v>0</v>
      </c>
      <c r="H115" s="251">
        <f>H116</f>
        <v>0</v>
      </c>
      <c r="I115" s="264" t="e">
        <f t="shared" si="3"/>
        <v>#DIV/0!</v>
      </c>
    </row>
    <row r="116" spans="1:9" ht="52.5" customHeight="1" hidden="1">
      <c r="A116" s="207" t="s">
        <v>179</v>
      </c>
      <c r="B116" s="206" t="s">
        <v>358</v>
      </c>
      <c r="C116" s="208" t="s">
        <v>126</v>
      </c>
      <c r="D116" s="208" t="s">
        <v>139</v>
      </c>
      <c r="E116" s="208" t="s">
        <v>228</v>
      </c>
      <c r="F116" s="208"/>
      <c r="G116" s="252">
        <f>G117</f>
        <v>0</v>
      </c>
      <c r="H116" s="252">
        <f>H117</f>
        <v>0</v>
      </c>
      <c r="I116" s="264" t="e">
        <f t="shared" si="3"/>
        <v>#DIV/0!</v>
      </c>
    </row>
    <row r="117" spans="1:9" ht="60.75" customHeight="1" hidden="1">
      <c r="A117" s="207" t="s">
        <v>166</v>
      </c>
      <c r="B117" s="206" t="s">
        <v>358</v>
      </c>
      <c r="C117" s="208" t="s">
        <v>126</v>
      </c>
      <c r="D117" s="208" t="s">
        <v>139</v>
      </c>
      <c r="E117" s="208" t="s">
        <v>228</v>
      </c>
      <c r="F117" s="208" t="s">
        <v>121</v>
      </c>
      <c r="G117" s="252"/>
      <c r="H117" s="252"/>
      <c r="I117" s="264" t="e">
        <f t="shared" si="3"/>
        <v>#DIV/0!</v>
      </c>
    </row>
    <row r="118" spans="1:9" ht="60.75" customHeight="1" hidden="1">
      <c r="A118" s="207"/>
      <c r="B118" s="206" t="s">
        <v>358</v>
      </c>
      <c r="C118" s="208"/>
      <c r="D118" s="208"/>
      <c r="E118" s="208"/>
      <c r="F118" s="208"/>
      <c r="G118" s="252"/>
      <c r="H118" s="252"/>
      <c r="I118" s="264" t="e">
        <f t="shared" si="3"/>
        <v>#DIV/0!</v>
      </c>
    </row>
    <row r="119" spans="1:9" ht="49.5" customHeight="1" hidden="1">
      <c r="A119" s="204" t="s">
        <v>359</v>
      </c>
      <c r="B119" s="206" t="s">
        <v>358</v>
      </c>
      <c r="C119" s="206" t="s">
        <v>126</v>
      </c>
      <c r="D119" s="206" t="s">
        <v>124</v>
      </c>
      <c r="E119" s="206"/>
      <c r="F119" s="206"/>
      <c r="G119" s="251">
        <f>G120</f>
        <v>0</v>
      </c>
      <c r="H119" s="251">
        <f>H120</f>
        <v>0</v>
      </c>
      <c r="I119" s="264" t="e">
        <f t="shared" si="3"/>
        <v>#DIV/0!</v>
      </c>
    </row>
    <row r="120" spans="1:9" ht="64.5" customHeight="1" hidden="1">
      <c r="A120" s="207" t="s">
        <v>185</v>
      </c>
      <c r="B120" s="206" t="s">
        <v>358</v>
      </c>
      <c r="C120" s="208" t="s">
        <v>126</v>
      </c>
      <c r="D120" s="208" t="s">
        <v>124</v>
      </c>
      <c r="E120" s="208" t="s">
        <v>229</v>
      </c>
      <c r="F120" s="208"/>
      <c r="G120" s="252">
        <f>G121</f>
        <v>0</v>
      </c>
      <c r="H120" s="252">
        <f>H121</f>
        <v>0</v>
      </c>
      <c r="I120" s="264" t="e">
        <f t="shared" si="3"/>
        <v>#DIV/0!</v>
      </c>
    </row>
    <row r="121" spans="1:9" ht="36.75" customHeight="1" hidden="1">
      <c r="A121" s="207" t="s">
        <v>183</v>
      </c>
      <c r="B121" s="206" t="s">
        <v>358</v>
      </c>
      <c r="C121" s="208" t="s">
        <v>126</v>
      </c>
      <c r="D121" s="208" t="s">
        <v>124</v>
      </c>
      <c r="E121" s="208" t="s">
        <v>229</v>
      </c>
      <c r="F121" s="208" t="s">
        <v>184</v>
      </c>
      <c r="G121" s="252"/>
      <c r="H121" s="252"/>
      <c r="I121" s="264" t="e">
        <f t="shared" si="3"/>
        <v>#DIV/0!</v>
      </c>
    </row>
    <row r="122" spans="1:9" ht="47.25" customHeight="1" hidden="1">
      <c r="A122" s="207"/>
      <c r="B122" s="206" t="s">
        <v>358</v>
      </c>
      <c r="C122" s="208"/>
      <c r="D122" s="208"/>
      <c r="E122" s="208"/>
      <c r="F122" s="208"/>
      <c r="G122" s="252"/>
      <c r="H122" s="252"/>
      <c r="I122" s="264"/>
    </row>
    <row r="123" spans="1:9" ht="45.75" customHeight="1" hidden="1">
      <c r="A123" s="241"/>
      <c r="B123" s="206" t="s">
        <v>358</v>
      </c>
      <c r="C123" s="208"/>
      <c r="D123" s="208"/>
      <c r="E123" s="208"/>
      <c r="F123" s="208"/>
      <c r="G123" s="252"/>
      <c r="H123" s="252"/>
      <c r="I123" s="264" t="e">
        <f t="shared" si="3"/>
        <v>#DIV/0!</v>
      </c>
    </row>
    <row r="124" spans="1:9" ht="45.75" customHeight="1" hidden="1">
      <c r="A124" s="204" t="s">
        <v>97</v>
      </c>
      <c r="B124" s="206" t="s">
        <v>358</v>
      </c>
      <c r="C124" s="206" t="s">
        <v>126</v>
      </c>
      <c r="D124" s="206" t="s">
        <v>134</v>
      </c>
      <c r="E124" s="206"/>
      <c r="F124" s="206"/>
      <c r="G124" s="251">
        <f>G125+G129+G135+G132</f>
        <v>0</v>
      </c>
      <c r="H124" s="251">
        <f>H125+H129+H135+H132</f>
        <v>0</v>
      </c>
      <c r="I124" s="264" t="e">
        <f t="shared" si="3"/>
        <v>#DIV/0!</v>
      </c>
    </row>
    <row r="125" spans="1:9" ht="47.25" customHeight="1" hidden="1">
      <c r="A125" s="211" t="s">
        <v>330</v>
      </c>
      <c r="B125" s="206" t="s">
        <v>358</v>
      </c>
      <c r="C125" s="212" t="s">
        <v>126</v>
      </c>
      <c r="D125" s="212" t="s">
        <v>134</v>
      </c>
      <c r="E125" s="213" t="s">
        <v>232</v>
      </c>
      <c r="F125" s="208"/>
      <c r="G125" s="252">
        <f>G127+G126+G128</f>
        <v>0</v>
      </c>
      <c r="H125" s="252">
        <f>H127+H126+H128</f>
        <v>0</v>
      </c>
      <c r="I125" s="264" t="e">
        <f t="shared" si="3"/>
        <v>#DIV/0!</v>
      </c>
    </row>
    <row r="126" spans="1:9" ht="48" customHeight="1" hidden="1">
      <c r="A126" s="207" t="s">
        <v>180</v>
      </c>
      <c r="B126" s="206" t="s">
        <v>358</v>
      </c>
      <c r="C126" s="208" t="s">
        <v>126</v>
      </c>
      <c r="D126" s="208" t="s">
        <v>134</v>
      </c>
      <c r="E126" s="214" t="s">
        <v>331</v>
      </c>
      <c r="F126" s="208" t="s">
        <v>181</v>
      </c>
      <c r="G126" s="252"/>
      <c r="H126" s="252"/>
      <c r="I126" s="264" t="e">
        <f t="shared" si="3"/>
        <v>#DIV/0!</v>
      </c>
    </row>
    <row r="127" spans="1:9" ht="42.75" customHeight="1" hidden="1">
      <c r="A127" s="207" t="s">
        <v>183</v>
      </c>
      <c r="B127" s="206" t="s">
        <v>358</v>
      </c>
      <c r="C127" s="208" t="s">
        <v>126</v>
      </c>
      <c r="D127" s="208" t="s">
        <v>134</v>
      </c>
      <c r="E127" s="214" t="s">
        <v>331</v>
      </c>
      <c r="F127" s="208" t="s">
        <v>184</v>
      </c>
      <c r="G127" s="254"/>
      <c r="H127" s="254"/>
      <c r="I127" s="264" t="e">
        <f t="shared" si="3"/>
        <v>#DIV/0!</v>
      </c>
    </row>
    <row r="128" spans="1:9" ht="45" customHeight="1" hidden="1">
      <c r="A128" s="207" t="s">
        <v>186</v>
      </c>
      <c r="B128" s="206" t="s">
        <v>358</v>
      </c>
      <c r="C128" s="208" t="s">
        <v>126</v>
      </c>
      <c r="D128" s="208" t="s">
        <v>134</v>
      </c>
      <c r="E128" s="214" t="s">
        <v>331</v>
      </c>
      <c r="F128" s="210">
        <v>800</v>
      </c>
      <c r="G128" s="252"/>
      <c r="H128" s="252"/>
      <c r="I128" s="264" t="e">
        <f t="shared" si="3"/>
        <v>#DIV/0!</v>
      </c>
    </row>
    <row r="129" spans="1:9" ht="54.75" customHeight="1" hidden="1">
      <c r="A129" s="211" t="s">
        <v>326</v>
      </c>
      <c r="B129" s="206" t="s">
        <v>358</v>
      </c>
      <c r="C129" s="212" t="s">
        <v>126</v>
      </c>
      <c r="D129" s="212" t="s">
        <v>134</v>
      </c>
      <c r="E129" s="213" t="s">
        <v>249</v>
      </c>
      <c r="F129" s="208"/>
      <c r="G129" s="252">
        <f>G130</f>
        <v>0</v>
      </c>
      <c r="H129" s="252">
        <f>H130</f>
        <v>0</v>
      </c>
      <c r="I129" s="264" t="e">
        <f t="shared" si="3"/>
        <v>#DIV/0!</v>
      </c>
    </row>
    <row r="130" spans="1:9" ht="44.25" customHeight="1" hidden="1">
      <c r="A130" s="211" t="s">
        <v>327</v>
      </c>
      <c r="B130" s="206" t="s">
        <v>358</v>
      </c>
      <c r="C130" s="212" t="s">
        <v>126</v>
      </c>
      <c r="D130" s="212" t="s">
        <v>134</v>
      </c>
      <c r="E130" s="213" t="s">
        <v>328</v>
      </c>
      <c r="F130" s="208"/>
      <c r="G130" s="252">
        <f>G131</f>
        <v>0</v>
      </c>
      <c r="H130" s="252">
        <f>H131</f>
        <v>0</v>
      </c>
      <c r="I130" s="264" t="e">
        <f t="shared" si="3"/>
        <v>#DIV/0!</v>
      </c>
    </row>
    <row r="131" spans="1:9" ht="49.5" customHeight="1" hidden="1">
      <c r="A131" s="207" t="s">
        <v>329</v>
      </c>
      <c r="B131" s="206" t="s">
        <v>358</v>
      </c>
      <c r="C131" s="208" t="s">
        <v>126</v>
      </c>
      <c r="D131" s="208" t="s">
        <v>134</v>
      </c>
      <c r="E131" s="213" t="s">
        <v>328</v>
      </c>
      <c r="F131" s="208" t="s">
        <v>231</v>
      </c>
      <c r="G131" s="254"/>
      <c r="H131" s="254"/>
      <c r="I131" s="264" t="e">
        <f t="shared" si="3"/>
        <v>#DIV/0!</v>
      </c>
    </row>
    <row r="132" spans="1:9" ht="48" customHeight="1" hidden="1">
      <c r="A132" s="211" t="s">
        <v>360</v>
      </c>
      <c r="B132" s="206" t="s">
        <v>358</v>
      </c>
      <c r="C132" s="212" t="s">
        <v>126</v>
      </c>
      <c r="D132" s="212" t="s">
        <v>134</v>
      </c>
      <c r="E132" s="213" t="s">
        <v>257</v>
      </c>
      <c r="F132" s="208"/>
      <c r="G132" s="252">
        <f>G133</f>
        <v>0</v>
      </c>
      <c r="H132" s="252">
        <f>H133</f>
        <v>0</v>
      </c>
      <c r="I132" s="264" t="e">
        <f t="shared" si="3"/>
        <v>#DIV/0!</v>
      </c>
    </row>
    <row r="133" spans="1:9" ht="48" customHeight="1" hidden="1">
      <c r="A133" s="211" t="s">
        <v>360</v>
      </c>
      <c r="B133" s="206" t="s">
        <v>358</v>
      </c>
      <c r="C133" s="212" t="s">
        <v>126</v>
      </c>
      <c r="D133" s="212" t="s">
        <v>134</v>
      </c>
      <c r="E133" s="213" t="s">
        <v>257</v>
      </c>
      <c r="F133" s="208"/>
      <c r="G133" s="252">
        <f>G134</f>
        <v>0</v>
      </c>
      <c r="H133" s="252">
        <f>H134</f>
        <v>0</v>
      </c>
      <c r="I133" s="264"/>
    </row>
    <row r="134" spans="1:9" ht="45" customHeight="1" hidden="1">
      <c r="A134" s="207" t="s">
        <v>180</v>
      </c>
      <c r="B134" s="206" t="s">
        <v>358</v>
      </c>
      <c r="C134" s="208" t="s">
        <v>126</v>
      </c>
      <c r="D134" s="208" t="s">
        <v>134</v>
      </c>
      <c r="E134" s="213" t="s">
        <v>257</v>
      </c>
      <c r="F134" s="208" t="s">
        <v>181</v>
      </c>
      <c r="G134" s="254">
        <v>0</v>
      </c>
      <c r="H134" s="254">
        <v>0</v>
      </c>
      <c r="I134" s="264" t="e">
        <f t="shared" si="3"/>
        <v>#DIV/0!</v>
      </c>
    </row>
    <row r="135" spans="1:9" ht="42" customHeight="1" hidden="1">
      <c r="A135" s="207" t="s">
        <v>185</v>
      </c>
      <c r="B135" s="206" t="s">
        <v>358</v>
      </c>
      <c r="C135" s="208" t="s">
        <v>126</v>
      </c>
      <c r="D135" s="208" t="s">
        <v>134</v>
      </c>
      <c r="E135" s="208" t="s">
        <v>229</v>
      </c>
      <c r="F135" s="208"/>
      <c r="G135" s="252">
        <f>G136+G137</f>
        <v>0</v>
      </c>
      <c r="H135" s="252">
        <f>H136+H137</f>
        <v>0</v>
      </c>
      <c r="I135" s="264" t="e">
        <f t="shared" si="3"/>
        <v>#DIV/0!</v>
      </c>
    </row>
    <row r="136" spans="1:9" ht="37.5" customHeight="1" hidden="1">
      <c r="A136" s="207" t="s">
        <v>183</v>
      </c>
      <c r="B136" s="206" t="s">
        <v>358</v>
      </c>
      <c r="C136" s="208" t="s">
        <v>126</v>
      </c>
      <c r="D136" s="208" t="s">
        <v>134</v>
      </c>
      <c r="E136" s="208" t="s">
        <v>229</v>
      </c>
      <c r="F136" s="208" t="s">
        <v>184</v>
      </c>
      <c r="G136" s="254"/>
      <c r="H136" s="254"/>
      <c r="I136" s="264" t="e">
        <f t="shared" si="3"/>
        <v>#DIV/0!</v>
      </c>
    </row>
    <row r="137" spans="1:9" ht="47.25" customHeight="1" hidden="1">
      <c r="A137" s="207" t="s">
        <v>186</v>
      </c>
      <c r="B137" s="206" t="s">
        <v>358</v>
      </c>
      <c r="C137" s="208" t="s">
        <v>126</v>
      </c>
      <c r="D137" s="208" t="s">
        <v>134</v>
      </c>
      <c r="E137" s="208" t="s">
        <v>229</v>
      </c>
      <c r="F137" s="208" t="s">
        <v>187</v>
      </c>
      <c r="G137" s="254"/>
      <c r="H137" s="254"/>
      <c r="I137" s="264" t="e">
        <f t="shared" si="3"/>
        <v>#DIV/0!</v>
      </c>
    </row>
    <row r="138" spans="1:9" ht="50.25" customHeight="1" hidden="1">
      <c r="A138" s="241"/>
      <c r="B138" s="206" t="s">
        <v>358</v>
      </c>
      <c r="C138" s="208"/>
      <c r="D138" s="208"/>
      <c r="E138" s="208"/>
      <c r="F138" s="210"/>
      <c r="G138" s="252"/>
      <c r="H138" s="252"/>
      <c r="I138" s="264" t="e">
        <f t="shared" si="3"/>
        <v>#DIV/0!</v>
      </c>
    </row>
    <row r="139" spans="1:9" ht="45.75" customHeight="1" hidden="1">
      <c r="A139" s="202"/>
      <c r="B139" s="220"/>
      <c r="C139" s="203"/>
      <c r="D139" s="215"/>
      <c r="E139" s="215"/>
      <c r="F139" s="215"/>
      <c r="G139" s="255"/>
      <c r="H139" s="255"/>
      <c r="I139" s="264" t="e">
        <f t="shared" si="3"/>
        <v>#DIV/0!</v>
      </c>
    </row>
    <row r="140" spans="1:9" ht="35.25" customHeight="1" hidden="1">
      <c r="A140" s="204"/>
      <c r="B140" s="206"/>
      <c r="C140" s="206"/>
      <c r="D140" s="206"/>
      <c r="E140" s="206"/>
      <c r="F140" s="206"/>
      <c r="G140" s="251"/>
      <c r="H140" s="251"/>
      <c r="I140" s="264"/>
    </row>
    <row r="141" spans="1:9" ht="50.25" customHeight="1" hidden="1">
      <c r="A141" s="207"/>
      <c r="B141" s="206"/>
      <c r="C141" s="208"/>
      <c r="D141" s="208"/>
      <c r="E141" s="208"/>
      <c r="F141" s="208"/>
      <c r="G141" s="252"/>
      <c r="H141" s="252"/>
      <c r="I141" s="264"/>
    </row>
    <row r="142" spans="1:9" ht="44.25" customHeight="1" hidden="1">
      <c r="A142" s="207"/>
      <c r="B142" s="206"/>
      <c r="C142" s="208"/>
      <c r="D142" s="208"/>
      <c r="E142" s="208"/>
      <c r="F142" s="208"/>
      <c r="G142" s="252"/>
      <c r="H142" s="252"/>
      <c r="I142" s="264" t="e">
        <f aca="true" t="shared" si="5" ref="I142:I205">H142/G142</f>
        <v>#DIV/0!</v>
      </c>
    </row>
    <row r="143" spans="1:9" ht="40.5" customHeight="1" hidden="1">
      <c r="A143" s="207"/>
      <c r="B143" s="206"/>
      <c r="C143" s="208"/>
      <c r="D143" s="208"/>
      <c r="E143" s="208"/>
      <c r="F143" s="208"/>
      <c r="G143" s="252"/>
      <c r="H143" s="252"/>
      <c r="I143" s="264" t="e">
        <f t="shared" si="5"/>
        <v>#DIV/0!</v>
      </c>
    </row>
    <row r="144" spans="1:9" ht="59.25" customHeight="1" hidden="1">
      <c r="A144" s="207"/>
      <c r="B144" s="206" t="s">
        <v>358</v>
      </c>
      <c r="C144" s="208"/>
      <c r="D144" s="208"/>
      <c r="E144" s="208"/>
      <c r="F144" s="208"/>
      <c r="G144" s="252"/>
      <c r="H144" s="252"/>
      <c r="I144" s="264" t="e">
        <f t="shared" si="5"/>
        <v>#DIV/0!</v>
      </c>
    </row>
    <row r="145" spans="1:9" ht="53.25" customHeight="1" hidden="1">
      <c r="A145" s="216" t="s">
        <v>18</v>
      </c>
      <c r="B145" s="220" t="s">
        <v>358</v>
      </c>
      <c r="C145" s="203" t="s">
        <v>118</v>
      </c>
      <c r="D145" s="203"/>
      <c r="E145" s="203"/>
      <c r="F145" s="203"/>
      <c r="G145" s="255">
        <f>G146+G151</f>
        <v>0</v>
      </c>
      <c r="H145" s="255">
        <f>H146+H151</f>
        <v>0</v>
      </c>
      <c r="I145" s="264" t="e">
        <f t="shared" si="5"/>
        <v>#DIV/0!</v>
      </c>
    </row>
    <row r="146" spans="1:9" ht="49.5" customHeight="1" hidden="1">
      <c r="A146" s="217" t="s">
        <v>119</v>
      </c>
      <c r="B146" s="206" t="s">
        <v>358</v>
      </c>
      <c r="C146" s="206" t="s">
        <v>118</v>
      </c>
      <c r="D146" s="206" t="s">
        <v>120</v>
      </c>
      <c r="E146" s="206"/>
      <c r="F146" s="206"/>
      <c r="G146" s="251">
        <f>G148</f>
        <v>0</v>
      </c>
      <c r="H146" s="251">
        <f>H148</f>
        <v>0</v>
      </c>
      <c r="I146" s="264"/>
    </row>
    <row r="147" spans="1:9" ht="40.5" customHeight="1" hidden="1">
      <c r="A147" s="218" t="s">
        <v>333</v>
      </c>
      <c r="B147" s="206" t="s">
        <v>358</v>
      </c>
      <c r="C147" s="212" t="s">
        <v>118</v>
      </c>
      <c r="D147" s="212" t="s">
        <v>120</v>
      </c>
      <c r="E147" s="212" t="s">
        <v>222</v>
      </c>
      <c r="F147" s="209"/>
      <c r="G147" s="252">
        <f>G148</f>
        <v>0</v>
      </c>
      <c r="H147" s="252">
        <f>H148</f>
        <v>0</v>
      </c>
      <c r="I147" s="264" t="e">
        <f t="shared" si="5"/>
        <v>#DIV/0!</v>
      </c>
    </row>
    <row r="148" spans="1:9" ht="44.25" customHeight="1" hidden="1">
      <c r="A148" s="219" t="s">
        <v>350</v>
      </c>
      <c r="B148" s="206" t="s">
        <v>358</v>
      </c>
      <c r="C148" s="212" t="s">
        <v>118</v>
      </c>
      <c r="D148" s="212" t="s">
        <v>120</v>
      </c>
      <c r="E148" s="212" t="s">
        <v>351</v>
      </c>
      <c r="F148" s="209"/>
      <c r="G148" s="252">
        <f>G149</f>
        <v>0</v>
      </c>
      <c r="H148" s="252">
        <f>H149</f>
        <v>0</v>
      </c>
      <c r="I148" s="264"/>
    </row>
    <row r="149" spans="1:9" ht="44.25" customHeight="1" hidden="1">
      <c r="A149" s="207" t="s">
        <v>183</v>
      </c>
      <c r="B149" s="206" t="s">
        <v>358</v>
      </c>
      <c r="C149" s="208" t="s">
        <v>118</v>
      </c>
      <c r="D149" s="208" t="s">
        <v>120</v>
      </c>
      <c r="E149" s="212" t="s">
        <v>351</v>
      </c>
      <c r="F149" s="209">
        <v>200</v>
      </c>
      <c r="G149" s="252"/>
      <c r="H149" s="252"/>
      <c r="I149" s="264" t="e">
        <f t="shared" si="5"/>
        <v>#DIV/0!</v>
      </c>
    </row>
    <row r="150" spans="1:9" ht="60" customHeight="1" hidden="1">
      <c r="A150" s="207"/>
      <c r="B150" s="206" t="s">
        <v>358</v>
      </c>
      <c r="C150" s="208"/>
      <c r="D150" s="208"/>
      <c r="E150" s="208"/>
      <c r="F150" s="208"/>
      <c r="G150" s="252"/>
      <c r="H150" s="252"/>
      <c r="I150" s="264" t="e">
        <f t="shared" si="5"/>
        <v>#DIV/0!</v>
      </c>
    </row>
    <row r="151" spans="1:9" ht="55.5" customHeight="1" hidden="1">
      <c r="A151" s="217" t="s">
        <v>216</v>
      </c>
      <c r="B151" s="206" t="s">
        <v>358</v>
      </c>
      <c r="C151" s="206" t="s">
        <v>118</v>
      </c>
      <c r="D151" s="206" t="s">
        <v>160</v>
      </c>
      <c r="E151" s="206"/>
      <c r="F151" s="206"/>
      <c r="G151" s="251">
        <f>G153</f>
        <v>0</v>
      </c>
      <c r="H151" s="251">
        <f>H153</f>
        <v>0</v>
      </c>
      <c r="I151" s="264" t="e">
        <f t="shared" si="5"/>
        <v>#DIV/0!</v>
      </c>
    </row>
    <row r="152" spans="1:9" ht="57" customHeight="1" hidden="1">
      <c r="A152" s="218" t="s">
        <v>333</v>
      </c>
      <c r="B152" s="206" t="s">
        <v>358</v>
      </c>
      <c r="C152" s="212" t="s">
        <v>118</v>
      </c>
      <c r="D152" s="212" t="s">
        <v>160</v>
      </c>
      <c r="E152" s="212" t="s">
        <v>222</v>
      </c>
      <c r="F152" s="209"/>
      <c r="G152" s="252">
        <f>G153</f>
        <v>0</v>
      </c>
      <c r="H152" s="252">
        <f>H153</f>
        <v>0</v>
      </c>
      <c r="I152" s="264" t="e">
        <f t="shared" si="5"/>
        <v>#DIV/0!</v>
      </c>
    </row>
    <row r="153" spans="1:9" ht="39.75" customHeight="1" hidden="1">
      <c r="A153" s="219" t="s">
        <v>334</v>
      </c>
      <c r="B153" s="206" t="s">
        <v>358</v>
      </c>
      <c r="C153" s="212" t="s">
        <v>118</v>
      </c>
      <c r="D153" s="212" t="s">
        <v>160</v>
      </c>
      <c r="E153" s="212" t="s">
        <v>335</v>
      </c>
      <c r="F153" s="209"/>
      <c r="G153" s="252">
        <f>G154</f>
        <v>0</v>
      </c>
      <c r="H153" s="252">
        <f>H154</f>
        <v>0</v>
      </c>
      <c r="I153" s="264" t="e">
        <f t="shared" si="5"/>
        <v>#DIV/0!</v>
      </c>
    </row>
    <row r="154" spans="1:9" ht="47.25" customHeight="1" hidden="1">
      <c r="A154" s="207" t="s">
        <v>180</v>
      </c>
      <c r="B154" s="206" t="s">
        <v>358</v>
      </c>
      <c r="C154" s="208" t="s">
        <v>118</v>
      </c>
      <c r="D154" s="208" t="s">
        <v>160</v>
      </c>
      <c r="E154" s="212" t="s">
        <v>335</v>
      </c>
      <c r="F154" s="209">
        <v>100</v>
      </c>
      <c r="G154" s="252"/>
      <c r="H154" s="252"/>
      <c r="I154" s="264" t="e">
        <f t="shared" si="5"/>
        <v>#DIV/0!</v>
      </c>
    </row>
    <row r="155" spans="1:9" ht="45" customHeight="1" hidden="1">
      <c r="A155" s="207"/>
      <c r="B155" s="206" t="s">
        <v>358</v>
      </c>
      <c r="C155" s="208"/>
      <c r="D155" s="208"/>
      <c r="E155" s="208"/>
      <c r="F155" s="208"/>
      <c r="G155" s="252"/>
      <c r="H155" s="252"/>
      <c r="I155" s="264" t="e">
        <f t="shared" si="5"/>
        <v>#DIV/0!</v>
      </c>
    </row>
    <row r="156" spans="1:9" ht="50.25" customHeight="1" hidden="1">
      <c r="A156" s="202" t="s">
        <v>48</v>
      </c>
      <c r="B156" s="220" t="s">
        <v>358</v>
      </c>
      <c r="C156" s="221" t="s">
        <v>132</v>
      </c>
      <c r="D156" s="221"/>
      <c r="E156" s="203"/>
      <c r="F156" s="203"/>
      <c r="G156" s="255">
        <f>G157+G162+G168</f>
        <v>0</v>
      </c>
      <c r="H156" s="255">
        <f>H157+H162+H168</f>
        <v>0</v>
      </c>
      <c r="I156" s="264"/>
    </row>
    <row r="157" spans="1:9" ht="50.25" customHeight="1" hidden="1">
      <c r="A157" s="222" t="s">
        <v>84</v>
      </c>
      <c r="B157" s="206" t="s">
        <v>358</v>
      </c>
      <c r="C157" s="223" t="s">
        <v>132</v>
      </c>
      <c r="D157" s="223" t="s">
        <v>125</v>
      </c>
      <c r="E157" s="224"/>
      <c r="F157" s="224"/>
      <c r="G157" s="256">
        <f aca="true" t="shared" si="6" ref="G157:H159">G158</f>
        <v>0</v>
      </c>
      <c r="H157" s="256">
        <f t="shared" si="6"/>
        <v>0</v>
      </c>
      <c r="I157" s="264" t="e">
        <f t="shared" si="5"/>
        <v>#DIV/0!</v>
      </c>
    </row>
    <row r="158" spans="1:9" ht="38.25" customHeight="1" hidden="1">
      <c r="A158" s="225" t="s">
        <v>336</v>
      </c>
      <c r="B158" s="206" t="s">
        <v>358</v>
      </c>
      <c r="C158" s="212" t="s">
        <v>132</v>
      </c>
      <c r="D158" s="212" t="s">
        <v>125</v>
      </c>
      <c r="E158" s="212" t="s">
        <v>250</v>
      </c>
      <c r="F158" s="208"/>
      <c r="G158" s="254">
        <f t="shared" si="6"/>
        <v>0</v>
      </c>
      <c r="H158" s="254">
        <f t="shared" si="6"/>
        <v>0</v>
      </c>
      <c r="I158" s="264" t="e">
        <f t="shared" si="5"/>
        <v>#DIV/0!</v>
      </c>
    </row>
    <row r="159" spans="1:9" ht="45" customHeight="1" hidden="1">
      <c r="A159" s="225" t="s">
        <v>337</v>
      </c>
      <c r="B159" s="206" t="s">
        <v>358</v>
      </c>
      <c r="C159" s="212" t="s">
        <v>132</v>
      </c>
      <c r="D159" s="212" t="s">
        <v>125</v>
      </c>
      <c r="E159" s="212" t="s">
        <v>338</v>
      </c>
      <c r="F159" s="208"/>
      <c r="G159" s="254">
        <f t="shared" si="6"/>
        <v>0</v>
      </c>
      <c r="H159" s="254">
        <f t="shared" si="6"/>
        <v>0</v>
      </c>
      <c r="I159" s="264" t="e">
        <f t="shared" si="5"/>
        <v>#DIV/0!</v>
      </c>
    </row>
    <row r="160" spans="1:9" ht="35.25" customHeight="1" hidden="1">
      <c r="A160" s="207" t="s">
        <v>166</v>
      </c>
      <c r="B160" s="206" t="s">
        <v>358</v>
      </c>
      <c r="C160" s="208" t="s">
        <v>132</v>
      </c>
      <c r="D160" s="208" t="s">
        <v>125</v>
      </c>
      <c r="E160" s="212" t="s">
        <v>338</v>
      </c>
      <c r="F160" s="214" t="s">
        <v>121</v>
      </c>
      <c r="G160" s="254"/>
      <c r="H160" s="254"/>
      <c r="I160" s="264" t="e">
        <f t="shared" si="5"/>
        <v>#DIV/0!</v>
      </c>
    </row>
    <row r="161" spans="1:9" ht="42.75" customHeight="1" hidden="1">
      <c r="A161" s="241"/>
      <c r="B161" s="206" t="s">
        <v>358</v>
      </c>
      <c r="C161" s="242"/>
      <c r="D161" s="242"/>
      <c r="E161" s="208"/>
      <c r="F161" s="208"/>
      <c r="G161" s="254"/>
      <c r="H161" s="254"/>
      <c r="I161" s="264" t="e">
        <f t="shared" si="5"/>
        <v>#DIV/0!</v>
      </c>
    </row>
    <row r="162" spans="1:9" ht="33" customHeight="1" hidden="1">
      <c r="A162" s="222" t="s">
        <v>150</v>
      </c>
      <c r="B162" s="206" t="s">
        <v>358</v>
      </c>
      <c r="C162" s="223" t="s">
        <v>132</v>
      </c>
      <c r="D162" s="223" t="s">
        <v>120</v>
      </c>
      <c r="E162" s="224"/>
      <c r="F162" s="224"/>
      <c r="G162" s="256">
        <f>G163</f>
        <v>0</v>
      </c>
      <c r="H162" s="256">
        <f>H163</f>
        <v>0</v>
      </c>
      <c r="I162" s="264" t="e">
        <f t="shared" si="5"/>
        <v>#DIV/0!</v>
      </c>
    </row>
    <row r="163" spans="1:9" ht="45.75" customHeight="1" hidden="1">
      <c r="A163" s="225" t="s">
        <v>361</v>
      </c>
      <c r="B163" s="206" t="s">
        <v>358</v>
      </c>
      <c r="C163" s="212" t="s">
        <v>132</v>
      </c>
      <c r="D163" s="212" t="s">
        <v>120</v>
      </c>
      <c r="E163" s="212" t="s">
        <v>250</v>
      </c>
      <c r="F163" s="208"/>
      <c r="G163" s="254">
        <f>G164</f>
        <v>0</v>
      </c>
      <c r="H163" s="254">
        <f>H164</f>
        <v>0</v>
      </c>
      <c r="I163" s="264" t="e">
        <f t="shared" si="5"/>
        <v>#DIV/0!</v>
      </c>
    </row>
    <row r="164" spans="1:9" ht="32.25" customHeight="1" hidden="1">
      <c r="A164" s="225" t="s">
        <v>362</v>
      </c>
      <c r="B164" s="206" t="s">
        <v>358</v>
      </c>
      <c r="C164" s="212" t="s">
        <v>132</v>
      </c>
      <c r="D164" s="212" t="s">
        <v>120</v>
      </c>
      <c r="E164" s="212" t="s">
        <v>339</v>
      </c>
      <c r="F164" s="208"/>
      <c r="G164" s="254">
        <f>G166+G165+G167</f>
        <v>0</v>
      </c>
      <c r="H164" s="254">
        <f>H166+H165+H167</f>
        <v>0</v>
      </c>
      <c r="I164" s="264" t="e">
        <f t="shared" si="5"/>
        <v>#DIV/0!</v>
      </c>
    </row>
    <row r="165" spans="1:9" ht="30" customHeight="1" hidden="1">
      <c r="A165" s="207" t="s">
        <v>180</v>
      </c>
      <c r="B165" s="206" t="s">
        <v>358</v>
      </c>
      <c r="C165" s="208" t="s">
        <v>132</v>
      </c>
      <c r="D165" s="208" t="s">
        <v>120</v>
      </c>
      <c r="E165" s="212" t="s">
        <v>339</v>
      </c>
      <c r="F165" s="209">
        <v>100</v>
      </c>
      <c r="G165" s="252">
        <v>0</v>
      </c>
      <c r="H165" s="252">
        <v>0</v>
      </c>
      <c r="I165" s="264" t="e">
        <f t="shared" si="5"/>
        <v>#DIV/0!</v>
      </c>
    </row>
    <row r="166" spans="1:9" ht="29.25" customHeight="1" hidden="1">
      <c r="A166" s="207" t="s">
        <v>183</v>
      </c>
      <c r="B166" s="206" t="s">
        <v>358</v>
      </c>
      <c r="C166" s="208" t="s">
        <v>132</v>
      </c>
      <c r="D166" s="208" t="s">
        <v>120</v>
      </c>
      <c r="E166" s="212" t="s">
        <v>339</v>
      </c>
      <c r="F166" s="208" t="s">
        <v>184</v>
      </c>
      <c r="G166" s="254"/>
      <c r="H166" s="254"/>
      <c r="I166" s="264" t="e">
        <f t="shared" si="5"/>
        <v>#DIV/0!</v>
      </c>
    </row>
    <row r="167" spans="1:9" ht="32.25" customHeight="1" hidden="1">
      <c r="A167" s="207" t="s">
        <v>166</v>
      </c>
      <c r="B167" s="206" t="s">
        <v>358</v>
      </c>
      <c r="C167" s="208" t="s">
        <v>132</v>
      </c>
      <c r="D167" s="208" t="s">
        <v>120</v>
      </c>
      <c r="E167" s="212" t="s">
        <v>339</v>
      </c>
      <c r="F167" s="214" t="s">
        <v>121</v>
      </c>
      <c r="G167" s="254"/>
      <c r="H167" s="254"/>
      <c r="I167" s="264" t="e">
        <f t="shared" si="5"/>
        <v>#DIV/0!</v>
      </c>
    </row>
    <row r="168" spans="1:9" ht="49.5" customHeight="1" hidden="1">
      <c r="A168" s="222" t="s">
        <v>68</v>
      </c>
      <c r="B168" s="206" t="s">
        <v>358</v>
      </c>
      <c r="C168" s="223" t="s">
        <v>132</v>
      </c>
      <c r="D168" s="223" t="s">
        <v>135</v>
      </c>
      <c r="E168" s="224"/>
      <c r="F168" s="224"/>
      <c r="G168" s="256">
        <f>G169</f>
        <v>0</v>
      </c>
      <c r="H168" s="256">
        <f>H169</f>
        <v>0</v>
      </c>
      <c r="I168" s="264" t="e">
        <f t="shared" si="5"/>
        <v>#DIV/0!</v>
      </c>
    </row>
    <row r="169" spans="1:9" ht="48" customHeight="1" hidden="1">
      <c r="A169" s="211" t="s">
        <v>330</v>
      </c>
      <c r="B169" s="206" t="s">
        <v>358</v>
      </c>
      <c r="C169" s="212" t="s">
        <v>132</v>
      </c>
      <c r="D169" s="212" t="s">
        <v>135</v>
      </c>
      <c r="E169" s="213" t="s">
        <v>232</v>
      </c>
      <c r="F169" s="208"/>
      <c r="G169" s="252">
        <f>G170</f>
        <v>0</v>
      </c>
      <c r="H169" s="252">
        <f>H170</f>
        <v>0</v>
      </c>
      <c r="I169" s="264" t="e">
        <f t="shared" si="5"/>
        <v>#DIV/0!</v>
      </c>
    </row>
    <row r="170" spans="1:9" ht="43.5" customHeight="1" hidden="1">
      <c r="A170" s="207" t="s">
        <v>183</v>
      </c>
      <c r="B170" s="206" t="s">
        <v>358</v>
      </c>
      <c r="C170" s="208" t="s">
        <v>132</v>
      </c>
      <c r="D170" s="208" t="s">
        <v>135</v>
      </c>
      <c r="E170" s="214" t="s">
        <v>331</v>
      </c>
      <c r="F170" s="208" t="s">
        <v>184</v>
      </c>
      <c r="G170" s="254"/>
      <c r="H170" s="254"/>
      <c r="I170" s="264" t="e">
        <f t="shared" si="5"/>
        <v>#DIV/0!</v>
      </c>
    </row>
    <row r="171" spans="1:9" ht="28.5" customHeight="1" hidden="1">
      <c r="A171" s="241"/>
      <c r="B171" s="206" t="s">
        <v>358</v>
      </c>
      <c r="C171" s="242"/>
      <c r="D171" s="242"/>
      <c r="E171" s="208"/>
      <c r="F171" s="208"/>
      <c r="G171" s="254"/>
      <c r="H171" s="254"/>
      <c r="I171" s="264" t="e">
        <f t="shared" si="5"/>
        <v>#DIV/0!</v>
      </c>
    </row>
    <row r="172" spans="1:9" ht="33" customHeight="1">
      <c r="A172" s="202" t="s">
        <v>136</v>
      </c>
      <c r="B172" s="220" t="s">
        <v>358</v>
      </c>
      <c r="C172" s="203" t="s">
        <v>122</v>
      </c>
      <c r="D172" s="203"/>
      <c r="E172" s="203"/>
      <c r="F172" s="203"/>
      <c r="G172" s="255">
        <f>G173+G177+G186+G191</f>
        <v>149</v>
      </c>
      <c r="H172" s="255">
        <f>H173+H177+H186+H191</f>
        <v>144.10000000000002</v>
      </c>
      <c r="I172" s="264">
        <f t="shared" si="5"/>
        <v>0.9671140939597317</v>
      </c>
    </row>
    <row r="173" spans="1:9" ht="15.75">
      <c r="A173" s="228" t="s">
        <v>73</v>
      </c>
      <c r="B173" s="206" t="s">
        <v>358</v>
      </c>
      <c r="C173" s="206" t="s">
        <v>122</v>
      </c>
      <c r="D173" s="206" t="s">
        <v>126</v>
      </c>
      <c r="E173" s="206"/>
      <c r="F173" s="206"/>
      <c r="G173" s="253">
        <f aca="true" t="shared" si="7" ref="G173:H175">G174</f>
        <v>132.7</v>
      </c>
      <c r="H173" s="253">
        <f t="shared" si="7"/>
        <v>132.3</v>
      </c>
      <c r="I173" s="264">
        <f t="shared" si="5"/>
        <v>0.99698568198945</v>
      </c>
    </row>
    <row r="174" spans="1:9" ht="38.25">
      <c r="A174" s="211" t="s">
        <v>330</v>
      </c>
      <c r="B174" s="206" t="s">
        <v>358</v>
      </c>
      <c r="C174" s="212" t="s">
        <v>122</v>
      </c>
      <c r="D174" s="212" t="s">
        <v>126</v>
      </c>
      <c r="E174" s="213" t="s">
        <v>232</v>
      </c>
      <c r="F174" s="210"/>
      <c r="G174" s="254">
        <f t="shared" si="7"/>
        <v>132.7</v>
      </c>
      <c r="H174" s="254">
        <f t="shared" si="7"/>
        <v>132.3</v>
      </c>
      <c r="I174" s="265">
        <f t="shared" si="5"/>
        <v>0.99698568198945</v>
      </c>
    </row>
    <row r="175" spans="1:9" ht="38.25">
      <c r="A175" s="211" t="s">
        <v>330</v>
      </c>
      <c r="B175" s="206" t="s">
        <v>358</v>
      </c>
      <c r="C175" s="212" t="s">
        <v>122</v>
      </c>
      <c r="D175" s="212" t="s">
        <v>126</v>
      </c>
      <c r="E175" s="213" t="s">
        <v>232</v>
      </c>
      <c r="F175" s="210"/>
      <c r="G175" s="254">
        <f t="shared" si="7"/>
        <v>132.7</v>
      </c>
      <c r="H175" s="254">
        <f t="shared" si="7"/>
        <v>132.3</v>
      </c>
      <c r="I175" s="265">
        <f t="shared" si="5"/>
        <v>0.99698568198945</v>
      </c>
    </row>
    <row r="176" spans="1:9" ht="25.5">
      <c r="A176" s="207" t="s">
        <v>183</v>
      </c>
      <c r="B176" s="206" t="s">
        <v>358</v>
      </c>
      <c r="C176" s="208" t="s">
        <v>122</v>
      </c>
      <c r="D176" s="208" t="s">
        <v>126</v>
      </c>
      <c r="E176" s="214" t="s">
        <v>331</v>
      </c>
      <c r="F176" s="208" t="s">
        <v>184</v>
      </c>
      <c r="G176" s="254">
        <v>132.7</v>
      </c>
      <c r="H176" s="254">
        <v>132.3</v>
      </c>
      <c r="I176" s="265">
        <f t="shared" si="5"/>
        <v>0.99698568198945</v>
      </c>
    </row>
    <row r="177" spans="1:9" ht="15.75" hidden="1">
      <c r="A177" s="228" t="s">
        <v>70</v>
      </c>
      <c r="B177" s="206" t="s">
        <v>358</v>
      </c>
      <c r="C177" s="206" t="s">
        <v>122</v>
      </c>
      <c r="D177" s="206" t="s">
        <v>123</v>
      </c>
      <c r="E177" s="206"/>
      <c r="F177" s="206"/>
      <c r="G177" s="251">
        <f>G179+G182</f>
        <v>0</v>
      </c>
      <c r="H177" s="251">
        <f>H179+H182</f>
        <v>0</v>
      </c>
      <c r="I177" s="264" t="e">
        <f t="shared" si="5"/>
        <v>#DIV/0!</v>
      </c>
    </row>
    <row r="178" spans="1:9" ht="39" hidden="1">
      <c r="A178" s="211" t="s">
        <v>330</v>
      </c>
      <c r="B178" s="206" t="s">
        <v>358</v>
      </c>
      <c r="C178" s="212" t="s">
        <v>122</v>
      </c>
      <c r="D178" s="212" t="s">
        <v>123</v>
      </c>
      <c r="E178" s="213" t="s">
        <v>232</v>
      </c>
      <c r="F178" s="210"/>
      <c r="G178" s="254">
        <f>G179</f>
        <v>0</v>
      </c>
      <c r="H178" s="254">
        <f>H179</f>
        <v>0</v>
      </c>
      <c r="I178" s="264" t="e">
        <f t="shared" si="5"/>
        <v>#DIV/0!</v>
      </c>
    </row>
    <row r="179" spans="1:9" ht="39" hidden="1">
      <c r="A179" s="211" t="s">
        <v>330</v>
      </c>
      <c r="B179" s="206" t="s">
        <v>358</v>
      </c>
      <c r="C179" s="212" t="s">
        <v>122</v>
      </c>
      <c r="D179" s="212" t="s">
        <v>123</v>
      </c>
      <c r="E179" s="214" t="s">
        <v>331</v>
      </c>
      <c r="F179" s="210"/>
      <c r="G179" s="254">
        <f>G181+G180</f>
        <v>0</v>
      </c>
      <c r="H179" s="254">
        <f>H181+H180</f>
        <v>0</v>
      </c>
      <c r="I179" s="264" t="e">
        <f t="shared" si="5"/>
        <v>#DIV/0!</v>
      </c>
    </row>
    <row r="180" spans="1:9" ht="26.25" hidden="1">
      <c r="A180" s="207" t="s">
        <v>183</v>
      </c>
      <c r="B180" s="206" t="s">
        <v>358</v>
      </c>
      <c r="C180" s="208" t="s">
        <v>122</v>
      </c>
      <c r="D180" s="208" t="s">
        <v>123</v>
      </c>
      <c r="E180" s="214" t="s">
        <v>331</v>
      </c>
      <c r="F180" s="210">
        <v>200</v>
      </c>
      <c r="G180" s="254"/>
      <c r="H180" s="254"/>
      <c r="I180" s="264" t="e">
        <f t="shared" si="5"/>
        <v>#DIV/0!</v>
      </c>
    </row>
    <row r="181" spans="1:9" ht="15.75" hidden="1">
      <c r="A181" s="207" t="s">
        <v>186</v>
      </c>
      <c r="B181" s="206" t="s">
        <v>358</v>
      </c>
      <c r="C181" s="208" t="s">
        <v>122</v>
      </c>
      <c r="D181" s="208" t="s">
        <v>123</v>
      </c>
      <c r="E181" s="214" t="s">
        <v>331</v>
      </c>
      <c r="F181" s="208" t="s">
        <v>187</v>
      </c>
      <c r="G181" s="254"/>
      <c r="H181" s="254"/>
      <c r="I181" s="264" t="e">
        <f t="shared" si="5"/>
        <v>#DIV/0!</v>
      </c>
    </row>
    <row r="182" spans="1:9" ht="39" hidden="1">
      <c r="A182" s="211" t="s">
        <v>340</v>
      </c>
      <c r="B182" s="206" t="s">
        <v>358</v>
      </c>
      <c r="C182" s="212" t="s">
        <v>122</v>
      </c>
      <c r="D182" s="212" t="s">
        <v>123</v>
      </c>
      <c r="E182" s="213" t="s">
        <v>254</v>
      </c>
      <c r="F182" s="210"/>
      <c r="G182" s="254">
        <f>G183+G184</f>
        <v>0</v>
      </c>
      <c r="H182" s="254">
        <f>H183+H184</f>
        <v>0</v>
      </c>
      <c r="I182" s="264" t="e">
        <f t="shared" si="5"/>
        <v>#DIV/0!</v>
      </c>
    </row>
    <row r="183" spans="1:9" ht="26.25" hidden="1">
      <c r="A183" s="207" t="s">
        <v>183</v>
      </c>
      <c r="B183" s="206" t="s">
        <v>358</v>
      </c>
      <c r="C183" s="208" t="s">
        <v>122</v>
      </c>
      <c r="D183" s="208" t="s">
        <v>123</v>
      </c>
      <c r="E183" s="213" t="s">
        <v>254</v>
      </c>
      <c r="F183" s="208" t="s">
        <v>184</v>
      </c>
      <c r="G183" s="254"/>
      <c r="H183" s="254"/>
      <c r="I183" s="264" t="e">
        <f t="shared" si="5"/>
        <v>#DIV/0!</v>
      </c>
    </row>
    <row r="184" spans="1:9" ht="15.75" hidden="1">
      <c r="A184" s="207" t="s">
        <v>186</v>
      </c>
      <c r="B184" s="206" t="s">
        <v>358</v>
      </c>
      <c r="C184" s="208" t="s">
        <v>122</v>
      </c>
      <c r="D184" s="208" t="s">
        <v>123</v>
      </c>
      <c r="E184" s="208" t="s">
        <v>254</v>
      </c>
      <c r="F184" s="208" t="s">
        <v>187</v>
      </c>
      <c r="G184" s="254"/>
      <c r="H184" s="254"/>
      <c r="I184" s="264" t="e">
        <f t="shared" si="5"/>
        <v>#DIV/0!</v>
      </c>
    </row>
    <row r="185" spans="1:9" ht="15.75" hidden="1">
      <c r="A185" s="207"/>
      <c r="B185" s="206" t="s">
        <v>358</v>
      </c>
      <c r="C185" s="208"/>
      <c r="D185" s="208"/>
      <c r="E185" s="208"/>
      <c r="F185" s="210"/>
      <c r="G185" s="254"/>
      <c r="H185" s="254"/>
      <c r="I185" s="264" t="e">
        <f t="shared" si="5"/>
        <v>#DIV/0!</v>
      </c>
    </row>
    <row r="186" spans="1:9" ht="15.75">
      <c r="A186" s="229" t="s">
        <v>64</v>
      </c>
      <c r="B186" s="206" t="s">
        <v>358</v>
      </c>
      <c r="C186" s="206" t="s">
        <v>122</v>
      </c>
      <c r="D186" s="206" t="s">
        <v>118</v>
      </c>
      <c r="E186" s="206"/>
      <c r="F186" s="230"/>
      <c r="G186" s="253">
        <f>G187</f>
        <v>16.3</v>
      </c>
      <c r="H186" s="253">
        <f>H187</f>
        <v>11.8</v>
      </c>
      <c r="I186" s="264">
        <f t="shared" si="5"/>
        <v>0.7239263803680982</v>
      </c>
    </row>
    <row r="187" spans="1:9" ht="38.25">
      <c r="A187" s="211" t="s">
        <v>330</v>
      </c>
      <c r="B187" s="206" t="s">
        <v>358</v>
      </c>
      <c r="C187" s="212" t="s">
        <v>122</v>
      </c>
      <c r="D187" s="212" t="s">
        <v>118</v>
      </c>
      <c r="E187" s="213" t="s">
        <v>232</v>
      </c>
      <c r="F187" s="208"/>
      <c r="G187" s="252">
        <f>G188</f>
        <v>16.3</v>
      </c>
      <c r="H187" s="252">
        <f>H188</f>
        <v>11.8</v>
      </c>
      <c r="I187" s="265">
        <f t="shared" si="5"/>
        <v>0.7239263803680982</v>
      </c>
    </row>
    <row r="188" spans="1:9" ht="38.25">
      <c r="A188" s="211" t="s">
        <v>330</v>
      </c>
      <c r="B188" s="206" t="s">
        <v>358</v>
      </c>
      <c r="C188" s="212" t="s">
        <v>122</v>
      </c>
      <c r="D188" s="212" t="s">
        <v>118</v>
      </c>
      <c r="E188" s="214" t="s">
        <v>331</v>
      </c>
      <c r="F188" s="208"/>
      <c r="G188" s="252">
        <f>G189+G234</f>
        <v>16.3</v>
      </c>
      <c r="H188" s="252">
        <f>H189+H234</f>
        <v>11.8</v>
      </c>
      <c r="I188" s="265">
        <f t="shared" si="5"/>
        <v>0.7239263803680982</v>
      </c>
    </row>
    <row r="189" spans="1:9" ht="25.5">
      <c r="A189" s="207" t="s">
        <v>183</v>
      </c>
      <c r="B189" s="206" t="s">
        <v>358</v>
      </c>
      <c r="C189" s="208" t="s">
        <v>122</v>
      </c>
      <c r="D189" s="208" t="s">
        <v>118</v>
      </c>
      <c r="E189" s="214" t="s">
        <v>331</v>
      </c>
      <c r="F189" s="208" t="s">
        <v>184</v>
      </c>
      <c r="G189" s="254">
        <v>11.3</v>
      </c>
      <c r="H189" s="254">
        <v>11.3</v>
      </c>
      <c r="I189" s="265">
        <f t="shared" si="5"/>
        <v>1</v>
      </c>
    </row>
    <row r="190" spans="1:9" ht="15" hidden="1">
      <c r="A190" s="207"/>
      <c r="B190" s="206" t="s">
        <v>358</v>
      </c>
      <c r="C190" s="208"/>
      <c r="D190" s="208"/>
      <c r="E190" s="208"/>
      <c r="F190" s="210"/>
      <c r="G190" s="252"/>
      <c r="H190" s="252"/>
      <c r="I190" s="265" t="e">
        <f t="shared" si="5"/>
        <v>#DIV/0!</v>
      </c>
    </row>
    <row r="191" spans="1:9" ht="28.5" hidden="1">
      <c r="A191" s="231" t="s">
        <v>178</v>
      </c>
      <c r="B191" s="206" t="s">
        <v>358</v>
      </c>
      <c r="C191" s="206" t="s">
        <v>122</v>
      </c>
      <c r="D191" s="206" t="s">
        <v>122</v>
      </c>
      <c r="E191" s="206"/>
      <c r="F191" s="206"/>
      <c r="G191" s="252">
        <f>G192</f>
        <v>0</v>
      </c>
      <c r="H191" s="252">
        <f>H192</f>
        <v>0</v>
      </c>
      <c r="I191" s="265" t="e">
        <f t="shared" si="5"/>
        <v>#DIV/0!</v>
      </c>
    </row>
    <row r="192" spans="1:9" ht="38.25" hidden="1">
      <c r="A192" s="211" t="s">
        <v>342</v>
      </c>
      <c r="B192" s="206" t="s">
        <v>358</v>
      </c>
      <c r="C192" s="212" t="s">
        <v>122</v>
      </c>
      <c r="D192" s="212" t="s">
        <v>122</v>
      </c>
      <c r="E192" s="213" t="s">
        <v>232</v>
      </c>
      <c r="F192" s="208"/>
      <c r="G192" s="252">
        <f>G193+G194+G195</f>
        <v>0</v>
      </c>
      <c r="H192" s="252">
        <f>H193+H194+H195</f>
        <v>0</v>
      </c>
      <c r="I192" s="265" t="e">
        <f t="shared" si="5"/>
        <v>#DIV/0!</v>
      </c>
    </row>
    <row r="193" spans="1:9" ht="51" hidden="1">
      <c r="A193" s="207" t="s">
        <v>180</v>
      </c>
      <c r="B193" s="206" t="s">
        <v>358</v>
      </c>
      <c r="C193" s="208" t="s">
        <v>122</v>
      </c>
      <c r="D193" s="208" t="s">
        <v>122</v>
      </c>
      <c r="E193" s="212" t="s">
        <v>232</v>
      </c>
      <c r="F193" s="208" t="s">
        <v>181</v>
      </c>
      <c r="G193" s="252"/>
      <c r="H193" s="252"/>
      <c r="I193" s="265" t="e">
        <f t="shared" si="5"/>
        <v>#DIV/0!</v>
      </c>
    </row>
    <row r="194" spans="1:9" ht="25.5" hidden="1">
      <c r="A194" s="207" t="s">
        <v>183</v>
      </c>
      <c r="B194" s="206" t="s">
        <v>358</v>
      </c>
      <c r="C194" s="208" t="s">
        <v>122</v>
      </c>
      <c r="D194" s="208" t="s">
        <v>122</v>
      </c>
      <c r="E194" s="212" t="s">
        <v>232</v>
      </c>
      <c r="F194" s="208" t="s">
        <v>184</v>
      </c>
      <c r="G194" s="254"/>
      <c r="H194" s="254"/>
      <c r="I194" s="265" t="e">
        <f t="shared" si="5"/>
        <v>#DIV/0!</v>
      </c>
    </row>
    <row r="195" spans="1:9" ht="15" hidden="1">
      <c r="A195" s="207" t="s">
        <v>186</v>
      </c>
      <c r="B195" s="206" t="s">
        <v>358</v>
      </c>
      <c r="C195" s="208" t="s">
        <v>122</v>
      </c>
      <c r="D195" s="208" t="s">
        <v>122</v>
      </c>
      <c r="E195" s="212" t="s">
        <v>232</v>
      </c>
      <c r="F195" s="208" t="s">
        <v>187</v>
      </c>
      <c r="G195" s="254">
        <v>0</v>
      </c>
      <c r="H195" s="254">
        <v>0</v>
      </c>
      <c r="I195" s="265" t="e">
        <f t="shared" si="5"/>
        <v>#DIV/0!</v>
      </c>
    </row>
    <row r="196" spans="1:9" ht="15" hidden="1">
      <c r="A196" s="241"/>
      <c r="B196" s="206" t="s">
        <v>358</v>
      </c>
      <c r="C196" s="208"/>
      <c r="D196" s="208"/>
      <c r="E196" s="208"/>
      <c r="F196" s="208"/>
      <c r="G196" s="252"/>
      <c r="H196" s="252"/>
      <c r="I196" s="265" t="e">
        <f t="shared" si="5"/>
        <v>#DIV/0!</v>
      </c>
    </row>
    <row r="197" spans="1:9" ht="15.75" hidden="1">
      <c r="A197" s="216" t="s">
        <v>9</v>
      </c>
      <c r="B197" s="220" t="s">
        <v>358</v>
      </c>
      <c r="C197" s="203" t="s">
        <v>124</v>
      </c>
      <c r="D197" s="203"/>
      <c r="E197" s="203"/>
      <c r="F197" s="232"/>
      <c r="G197" s="255">
        <f aca="true" t="shared" si="8" ref="G197:H199">G198</f>
        <v>0</v>
      </c>
      <c r="H197" s="255">
        <f t="shared" si="8"/>
        <v>0</v>
      </c>
      <c r="I197" s="265" t="e">
        <f t="shared" si="5"/>
        <v>#DIV/0!</v>
      </c>
    </row>
    <row r="198" spans="1:9" ht="15" hidden="1">
      <c r="A198" s="204" t="s">
        <v>363</v>
      </c>
      <c r="B198" s="206" t="s">
        <v>358</v>
      </c>
      <c r="C198" s="206" t="s">
        <v>124</v>
      </c>
      <c r="D198" s="206" t="s">
        <v>124</v>
      </c>
      <c r="E198" s="206"/>
      <c r="F198" s="233"/>
      <c r="G198" s="251">
        <f t="shared" si="8"/>
        <v>0</v>
      </c>
      <c r="H198" s="251">
        <f t="shared" si="8"/>
        <v>0</v>
      </c>
      <c r="I198" s="265" t="e">
        <f t="shared" si="5"/>
        <v>#DIV/0!</v>
      </c>
    </row>
    <row r="199" spans="1:9" ht="25.5" hidden="1">
      <c r="A199" s="234" t="s">
        <v>364</v>
      </c>
      <c r="B199" s="206" t="s">
        <v>358</v>
      </c>
      <c r="C199" s="212" t="s">
        <v>124</v>
      </c>
      <c r="D199" s="212" t="s">
        <v>124</v>
      </c>
      <c r="E199" s="212" t="s">
        <v>246</v>
      </c>
      <c r="F199" s="209"/>
      <c r="G199" s="252">
        <f t="shared" si="8"/>
        <v>0</v>
      </c>
      <c r="H199" s="252">
        <f t="shared" si="8"/>
        <v>0</v>
      </c>
      <c r="I199" s="265" t="e">
        <f t="shared" si="5"/>
        <v>#DIV/0!</v>
      </c>
    </row>
    <row r="200" spans="1:9" ht="25.5" hidden="1">
      <c r="A200" s="234" t="s">
        <v>365</v>
      </c>
      <c r="B200" s="206" t="s">
        <v>358</v>
      </c>
      <c r="C200" s="212" t="s">
        <v>124</v>
      </c>
      <c r="D200" s="212" t="s">
        <v>124</v>
      </c>
      <c r="E200" s="212" t="s">
        <v>366</v>
      </c>
      <c r="F200" s="209"/>
      <c r="G200" s="252">
        <f>G201+G202</f>
        <v>0</v>
      </c>
      <c r="H200" s="252">
        <f>H201+H202</f>
        <v>0</v>
      </c>
      <c r="I200" s="265" t="e">
        <f t="shared" si="5"/>
        <v>#DIV/0!</v>
      </c>
    </row>
    <row r="201" spans="1:9" ht="51" hidden="1">
      <c r="A201" s="207" t="s">
        <v>180</v>
      </c>
      <c r="B201" s="206" t="s">
        <v>358</v>
      </c>
      <c r="C201" s="208" t="s">
        <v>124</v>
      </c>
      <c r="D201" s="208" t="s">
        <v>124</v>
      </c>
      <c r="E201" s="212" t="s">
        <v>366</v>
      </c>
      <c r="F201" s="208" t="s">
        <v>181</v>
      </c>
      <c r="G201" s="252">
        <v>0</v>
      </c>
      <c r="H201" s="252">
        <v>0</v>
      </c>
      <c r="I201" s="265" t="e">
        <f t="shared" si="5"/>
        <v>#DIV/0!</v>
      </c>
    </row>
    <row r="202" spans="1:9" ht="25.5" hidden="1">
      <c r="A202" s="207" t="s">
        <v>183</v>
      </c>
      <c r="B202" s="206" t="s">
        <v>358</v>
      </c>
      <c r="C202" s="208" t="s">
        <v>124</v>
      </c>
      <c r="D202" s="208" t="s">
        <v>124</v>
      </c>
      <c r="E202" s="212" t="s">
        <v>246</v>
      </c>
      <c r="F202" s="208" t="s">
        <v>184</v>
      </c>
      <c r="G202" s="254">
        <v>0</v>
      </c>
      <c r="H202" s="254">
        <v>0</v>
      </c>
      <c r="I202" s="265" t="e">
        <f t="shared" si="5"/>
        <v>#DIV/0!</v>
      </c>
    </row>
    <row r="203" spans="1:9" ht="15" hidden="1">
      <c r="A203" s="207"/>
      <c r="B203" s="206" t="s">
        <v>358</v>
      </c>
      <c r="C203" s="208"/>
      <c r="D203" s="208"/>
      <c r="E203" s="212"/>
      <c r="F203" s="209"/>
      <c r="G203" s="252"/>
      <c r="H203" s="252"/>
      <c r="I203" s="265" t="e">
        <f t="shared" si="5"/>
        <v>#DIV/0!</v>
      </c>
    </row>
    <row r="204" spans="1:9" ht="15.75" hidden="1">
      <c r="A204" s="216" t="s">
        <v>188</v>
      </c>
      <c r="B204" s="220" t="s">
        <v>358</v>
      </c>
      <c r="C204" s="203" t="s">
        <v>125</v>
      </c>
      <c r="D204" s="203"/>
      <c r="E204" s="203"/>
      <c r="F204" s="232"/>
      <c r="G204" s="255">
        <f aca="true" t="shared" si="9" ref="G204:H206">G205</f>
        <v>0</v>
      </c>
      <c r="H204" s="255">
        <f t="shared" si="9"/>
        <v>0</v>
      </c>
      <c r="I204" s="265" t="e">
        <f t="shared" si="5"/>
        <v>#DIV/0!</v>
      </c>
    </row>
    <row r="205" spans="1:9" ht="15" hidden="1">
      <c r="A205" s="204" t="s">
        <v>137</v>
      </c>
      <c r="B205" s="206" t="s">
        <v>358</v>
      </c>
      <c r="C205" s="206" t="s">
        <v>125</v>
      </c>
      <c r="D205" s="206" t="s">
        <v>126</v>
      </c>
      <c r="E205" s="206"/>
      <c r="F205" s="233"/>
      <c r="G205" s="251">
        <f t="shared" si="9"/>
        <v>0</v>
      </c>
      <c r="H205" s="251">
        <f t="shared" si="9"/>
        <v>0</v>
      </c>
      <c r="I205" s="265" t="e">
        <f t="shared" si="5"/>
        <v>#DIV/0!</v>
      </c>
    </row>
    <row r="206" spans="1:9" ht="25.5" hidden="1">
      <c r="A206" s="234" t="s">
        <v>343</v>
      </c>
      <c r="B206" s="206" t="s">
        <v>358</v>
      </c>
      <c r="C206" s="212" t="s">
        <v>125</v>
      </c>
      <c r="D206" s="212" t="s">
        <v>126</v>
      </c>
      <c r="E206" s="212" t="s">
        <v>230</v>
      </c>
      <c r="F206" s="209"/>
      <c r="G206" s="252">
        <f t="shared" si="9"/>
        <v>0</v>
      </c>
      <c r="H206" s="252">
        <f t="shared" si="9"/>
        <v>0</v>
      </c>
      <c r="I206" s="265" t="e">
        <f aca="true" t="shared" si="10" ref="I206:I243">H206/G206</f>
        <v>#DIV/0!</v>
      </c>
    </row>
    <row r="207" spans="1:9" ht="51" hidden="1">
      <c r="A207" s="234" t="s">
        <v>344</v>
      </c>
      <c r="B207" s="206" t="s">
        <v>358</v>
      </c>
      <c r="C207" s="212" t="s">
        <v>125</v>
      </c>
      <c r="D207" s="212" t="s">
        <v>126</v>
      </c>
      <c r="E207" s="212" t="s">
        <v>345</v>
      </c>
      <c r="F207" s="209"/>
      <c r="G207" s="252">
        <f>G208+G209+G210</f>
        <v>0</v>
      </c>
      <c r="H207" s="252">
        <f>H208+H209+H210</f>
        <v>0</v>
      </c>
      <c r="I207" s="265" t="e">
        <f t="shared" si="10"/>
        <v>#DIV/0!</v>
      </c>
    </row>
    <row r="208" spans="1:9" ht="51" hidden="1">
      <c r="A208" s="207" t="s">
        <v>180</v>
      </c>
      <c r="B208" s="206" t="s">
        <v>358</v>
      </c>
      <c r="C208" s="208" t="s">
        <v>125</v>
      </c>
      <c r="D208" s="208" t="s">
        <v>126</v>
      </c>
      <c r="E208" s="212" t="s">
        <v>345</v>
      </c>
      <c r="F208" s="208" t="s">
        <v>181</v>
      </c>
      <c r="G208" s="252">
        <v>0</v>
      </c>
      <c r="H208" s="252">
        <v>0</v>
      </c>
      <c r="I208" s="265" t="e">
        <f t="shared" si="10"/>
        <v>#DIV/0!</v>
      </c>
    </row>
    <row r="209" spans="1:9" ht="25.5" hidden="1">
      <c r="A209" s="207" t="s">
        <v>183</v>
      </c>
      <c r="B209" s="206" t="s">
        <v>358</v>
      </c>
      <c r="C209" s="208" t="s">
        <v>125</v>
      </c>
      <c r="D209" s="208" t="s">
        <v>126</v>
      </c>
      <c r="E209" s="212" t="s">
        <v>345</v>
      </c>
      <c r="F209" s="208" t="s">
        <v>184</v>
      </c>
      <c r="G209" s="254">
        <v>0</v>
      </c>
      <c r="H209" s="254">
        <v>0</v>
      </c>
      <c r="I209" s="265" t="e">
        <f t="shared" si="10"/>
        <v>#DIV/0!</v>
      </c>
    </row>
    <row r="210" spans="1:9" ht="15" hidden="1">
      <c r="A210" s="207" t="s">
        <v>166</v>
      </c>
      <c r="B210" s="206" t="s">
        <v>358</v>
      </c>
      <c r="C210" s="208" t="s">
        <v>125</v>
      </c>
      <c r="D210" s="208" t="s">
        <v>126</v>
      </c>
      <c r="E210" s="212" t="s">
        <v>345</v>
      </c>
      <c r="F210" s="214" t="s">
        <v>121</v>
      </c>
      <c r="G210" s="254"/>
      <c r="H210" s="254"/>
      <c r="I210" s="265" t="e">
        <f t="shared" si="10"/>
        <v>#DIV/0!</v>
      </c>
    </row>
    <row r="211" spans="1:9" ht="15" hidden="1">
      <c r="A211" s="207"/>
      <c r="B211" s="206" t="s">
        <v>358</v>
      </c>
      <c r="C211" s="208"/>
      <c r="D211" s="208"/>
      <c r="E211" s="212"/>
      <c r="F211" s="209"/>
      <c r="G211" s="252"/>
      <c r="H211" s="252"/>
      <c r="I211" s="265" t="e">
        <f t="shared" si="10"/>
        <v>#DIV/0!</v>
      </c>
    </row>
    <row r="212" spans="1:9" ht="15.75" hidden="1">
      <c r="A212" s="202" t="s">
        <v>45</v>
      </c>
      <c r="B212" s="220" t="s">
        <v>358</v>
      </c>
      <c r="C212" s="221" t="s">
        <v>160</v>
      </c>
      <c r="D212" s="221"/>
      <c r="E212" s="203"/>
      <c r="F212" s="203"/>
      <c r="G212" s="255">
        <f>G214</f>
        <v>0</v>
      </c>
      <c r="H212" s="255">
        <f>H214</f>
        <v>0</v>
      </c>
      <c r="I212" s="265" t="e">
        <f t="shared" si="10"/>
        <v>#DIV/0!</v>
      </c>
    </row>
    <row r="213" spans="1:9" ht="15.75" hidden="1">
      <c r="A213" s="202"/>
      <c r="B213" s="206" t="s">
        <v>358</v>
      </c>
      <c r="C213" s="221"/>
      <c r="D213" s="221"/>
      <c r="E213" s="203"/>
      <c r="F213" s="203"/>
      <c r="G213" s="255"/>
      <c r="H213" s="255"/>
      <c r="I213" s="265" t="e">
        <f t="shared" si="10"/>
        <v>#DIV/0!</v>
      </c>
    </row>
    <row r="214" spans="1:9" ht="15" hidden="1">
      <c r="A214" s="222" t="s">
        <v>92</v>
      </c>
      <c r="B214" s="206" t="s">
        <v>358</v>
      </c>
      <c r="C214" s="223" t="s">
        <v>160</v>
      </c>
      <c r="D214" s="223" t="s">
        <v>118</v>
      </c>
      <c r="E214" s="224"/>
      <c r="F214" s="224"/>
      <c r="G214" s="256">
        <f>G215</f>
        <v>0</v>
      </c>
      <c r="H214" s="256">
        <f>H215</f>
        <v>0</v>
      </c>
      <c r="I214" s="265" t="e">
        <f t="shared" si="10"/>
        <v>#DIV/0!</v>
      </c>
    </row>
    <row r="215" spans="1:9" ht="38.25" hidden="1">
      <c r="A215" s="207" t="s">
        <v>185</v>
      </c>
      <c r="B215" s="206" t="s">
        <v>358</v>
      </c>
      <c r="C215" s="212" t="s">
        <v>160</v>
      </c>
      <c r="D215" s="212" t="s">
        <v>118</v>
      </c>
      <c r="E215" s="212" t="s">
        <v>229</v>
      </c>
      <c r="F215" s="208"/>
      <c r="G215" s="254">
        <f>G216</f>
        <v>0</v>
      </c>
      <c r="H215" s="254">
        <f>H216</f>
        <v>0</v>
      </c>
      <c r="I215" s="265" t="e">
        <f t="shared" si="10"/>
        <v>#DIV/0!</v>
      </c>
    </row>
    <row r="216" spans="1:9" ht="15" hidden="1">
      <c r="A216" s="207" t="s">
        <v>332</v>
      </c>
      <c r="B216" s="206" t="s">
        <v>358</v>
      </c>
      <c r="C216" s="208" t="s">
        <v>160</v>
      </c>
      <c r="D216" s="208" t="s">
        <v>118</v>
      </c>
      <c r="E216" s="212" t="s">
        <v>229</v>
      </c>
      <c r="F216" s="208" t="s">
        <v>234</v>
      </c>
      <c r="G216" s="254"/>
      <c r="H216" s="254"/>
      <c r="I216" s="265" t="e">
        <f t="shared" si="10"/>
        <v>#DIV/0!</v>
      </c>
    </row>
    <row r="217" spans="1:9" ht="15" hidden="1">
      <c r="A217" s="241"/>
      <c r="B217" s="206" t="s">
        <v>358</v>
      </c>
      <c r="C217" s="208"/>
      <c r="D217" s="208"/>
      <c r="E217" s="208"/>
      <c r="F217" s="210"/>
      <c r="G217" s="252"/>
      <c r="H217" s="252"/>
      <c r="I217" s="265" t="e">
        <f t="shared" si="10"/>
        <v>#DIV/0!</v>
      </c>
    </row>
    <row r="218" spans="1:9" ht="15.75" hidden="1">
      <c r="A218" s="202" t="s">
        <v>238</v>
      </c>
      <c r="B218" s="220" t="s">
        <v>358</v>
      </c>
      <c r="C218" s="203" t="s">
        <v>127</v>
      </c>
      <c r="D218" s="215"/>
      <c r="E218" s="215"/>
      <c r="F218" s="215"/>
      <c r="G218" s="255">
        <f aca="true" t="shared" si="11" ref="G218:H220">G219</f>
        <v>0</v>
      </c>
      <c r="H218" s="255">
        <f t="shared" si="11"/>
        <v>0</v>
      </c>
      <c r="I218" s="265" t="e">
        <f t="shared" si="10"/>
        <v>#DIV/0!</v>
      </c>
    </row>
    <row r="219" spans="1:9" ht="15" hidden="1">
      <c r="A219" s="204" t="s">
        <v>240</v>
      </c>
      <c r="B219" s="206" t="s">
        <v>358</v>
      </c>
      <c r="C219" s="206" t="s">
        <v>127</v>
      </c>
      <c r="D219" s="206" t="s">
        <v>123</v>
      </c>
      <c r="E219" s="206"/>
      <c r="F219" s="206"/>
      <c r="G219" s="251">
        <f t="shared" si="11"/>
        <v>0</v>
      </c>
      <c r="H219" s="251">
        <f t="shared" si="11"/>
        <v>0</v>
      </c>
      <c r="I219" s="265" t="e">
        <f t="shared" si="10"/>
        <v>#DIV/0!</v>
      </c>
    </row>
    <row r="220" spans="1:9" ht="25.5" hidden="1">
      <c r="A220" s="207" t="s">
        <v>367</v>
      </c>
      <c r="B220" s="206" t="s">
        <v>358</v>
      </c>
      <c r="C220" s="208" t="s">
        <v>127</v>
      </c>
      <c r="D220" s="208" t="s">
        <v>123</v>
      </c>
      <c r="E220" s="208" t="s">
        <v>233</v>
      </c>
      <c r="F220" s="208"/>
      <c r="G220" s="252">
        <f t="shared" si="11"/>
        <v>0</v>
      </c>
      <c r="H220" s="252">
        <f t="shared" si="11"/>
        <v>0</v>
      </c>
      <c r="I220" s="265" t="e">
        <f t="shared" si="10"/>
        <v>#DIV/0!</v>
      </c>
    </row>
    <row r="221" spans="1:9" ht="25.5" hidden="1">
      <c r="A221" s="207" t="s">
        <v>368</v>
      </c>
      <c r="B221" s="206" t="s">
        <v>358</v>
      </c>
      <c r="C221" s="208" t="s">
        <v>127</v>
      </c>
      <c r="D221" s="208" t="s">
        <v>123</v>
      </c>
      <c r="E221" s="208" t="s">
        <v>209</v>
      </c>
      <c r="F221" s="208"/>
      <c r="G221" s="252">
        <f>G222+G223</f>
        <v>0</v>
      </c>
      <c r="H221" s="252">
        <f>H222+H223</f>
        <v>0</v>
      </c>
      <c r="I221" s="265" t="e">
        <f t="shared" si="10"/>
        <v>#DIV/0!</v>
      </c>
    </row>
    <row r="222" spans="1:9" ht="51" hidden="1">
      <c r="A222" s="207" t="s">
        <v>180</v>
      </c>
      <c r="B222" s="206" t="s">
        <v>358</v>
      </c>
      <c r="C222" s="208" t="s">
        <v>127</v>
      </c>
      <c r="D222" s="208" t="s">
        <v>123</v>
      </c>
      <c r="E222" s="208" t="s">
        <v>209</v>
      </c>
      <c r="F222" s="208" t="s">
        <v>181</v>
      </c>
      <c r="G222" s="252">
        <v>0</v>
      </c>
      <c r="H222" s="252">
        <v>0</v>
      </c>
      <c r="I222" s="265" t="e">
        <f t="shared" si="10"/>
        <v>#DIV/0!</v>
      </c>
    </row>
    <row r="223" spans="1:9" ht="25.5" hidden="1">
      <c r="A223" s="207" t="s">
        <v>183</v>
      </c>
      <c r="B223" s="206" t="s">
        <v>358</v>
      </c>
      <c r="C223" s="208" t="s">
        <v>127</v>
      </c>
      <c r="D223" s="208" t="s">
        <v>123</v>
      </c>
      <c r="E223" s="208" t="s">
        <v>209</v>
      </c>
      <c r="F223" s="208" t="s">
        <v>184</v>
      </c>
      <c r="G223" s="252">
        <v>0</v>
      </c>
      <c r="H223" s="252">
        <v>0</v>
      </c>
      <c r="I223" s="265" t="e">
        <f t="shared" si="10"/>
        <v>#DIV/0!</v>
      </c>
    </row>
    <row r="224" spans="1:9" ht="15" hidden="1">
      <c r="A224" s="207"/>
      <c r="B224" s="206" t="s">
        <v>358</v>
      </c>
      <c r="C224" s="208"/>
      <c r="D224" s="208"/>
      <c r="E224" s="212"/>
      <c r="F224" s="209"/>
      <c r="G224" s="252"/>
      <c r="H224" s="252"/>
      <c r="I224" s="265" t="e">
        <f t="shared" si="10"/>
        <v>#DIV/0!</v>
      </c>
    </row>
    <row r="225" spans="1:9" ht="15.75" hidden="1">
      <c r="A225" s="216" t="s">
        <v>242</v>
      </c>
      <c r="B225" s="220" t="s">
        <v>358</v>
      </c>
      <c r="C225" s="203" t="s">
        <v>135</v>
      </c>
      <c r="D225" s="203"/>
      <c r="E225" s="203"/>
      <c r="F225" s="203"/>
      <c r="G225" s="255">
        <f aca="true" t="shared" si="12" ref="G225:H228">G226</f>
        <v>0</v>
      </c>
      <c r="H225" s="255">
        <f t="shared" si="12"/>
        <v>0</v>
      </c>
      <c r="I225" s="265" t="e">
        <f t="shared" si="10"/>
        <v>#DIV/0!</v>
      </c>
    </row>
    <row r="226" spans="1:9" ht="15" hidden="1">
      <c r="A226" s="217" t="s">
        <v>346</v>
      </c>
      <c r="B226" s="206" t="s">
        <v>358</v>
      </c>
      <c r="C226" s="206" t="s">
        <v>135</v>
      </c>
      <c r="D226" s="206" t="s">
        <v>132</v>
      </c>
      <c r="E226" s="206"/>
      <c r="F226" s="206"/>
      <c r="G226" s="251">
        <f t="shared" si="12"/>
        <v>0</v>
      </c>
      <c r="H226" s="251">
        <f t="shared" si="12"/>
        <v>0</v>
      </c>
      <c r="I226" s="265" t="e">
        <f t="shared" si="10"/>
        <v>#DIV/0!</v>
      </c>
    </row>
    <row r="227" spans="1:9" ht="25.5" hidden="1">
      <c r="A227" s="234" t="s">
        <v>326</v>
      </c>
      <c r="B227" s="206" t="s">
        <v>358</v>
      </c>
      <c r="C227" s="212" t="s">
        <v>135</v>
      </c>
      <c r="D227" s="212" t="s">
        <v>132</v>
      </c>
      <c r="E227" s="212" t="s">
        <v>249</v>
      </c>
      <c r="F227" s="208"/>
      <c r="G227" s="252">
        <f t="shared" si="12"/>
        <v>0</v>
      </c>
      <c r="H227" s="252">
        <f t="shared" si="12"/>
        <v>0</v>
      </c>
      <c r="I227" s="265" t="e">
        <f t="shared" si="10"/>
        <v>#DIV/0!</v>
      </c>
    </row>
    <row r="228" spans="1:9" ht="38.25" hidden="1">
      <c r="A228" s="234" t="s">
        <v>347</v>
      </c>
      <c r="B228" s="206" t="s">
        <v>358</v>
      </c>
      <c r="C228" s="212" t="s">
        <v>135</v>
      </c>
      <c r="D228" s="212" t="s">
        <v>132</v>
      </c>
      <c r="E228" s="212" t="s">
        <v>348</v>
      </c>
      <c r="F228" s="208"/>
      <c r="G228" s="252">
        <f t="shared" si="12"/>
        <v>0</v>
      </c>
      <c r="H228" s="252">
        <f t="shared" si="12"/>
        <v>0</v>
      </c>
      <c r="I228" s="265" t="e">
        <f t="shared" si="10"/>
        <v>#DIV/0!</v>
      </c>
    </row>
    <row r="229" spans="1:9" ht="25.5" hidden="1">
      <c r="A229" s="207" t="s">
        <v>183</v>
      </c>
      <c r="B229" s="206" t="s">
        <v>358</v>
      </c>
      <c r="C229" s="208" t="s">
        <v>135</v>
      </c>
      <c r="D229" s="208" t="s">
        <v>132</v>
      </c>
      <c r="E229" s="212" t="s">
        <v>348</v>
      </c>
      <c r="F229" s="208" t="s">
        <v>184</v>
      </c>
      <c r="G229" s="252"/>
      <c r="H229" s="252"/>
      <c r="I229" s="265" t="e">
        <f t="shared" si="10"/>
        <v>#DIV/0!</v>
      </c>
    </row>
    <row r="230" spans="1:9" ht="47.25" hidden="1">
      <c r="A230" s="136" t="s">
        <v>349</v>
      </c>
      <c r="B230" s="220" t="s">
        <v>358</v>
      </c>
      <c r="C230" s="128">
        <v>14</v>
      </c>
      <c r="D230" s="128"/>
      <c r="E230" s="128"/>
      <c r="F230" s="128"/>
      <c r="G230" s="260">
        <f aca="true" t="shared" si="13" ref="G230:H232">G231</f>
        <v>0</v>
      </c>
      <c r="H230" s="260">
        <f t="shared" si="13"/>
        <v>0</v>
      </c>
      <c r="I230" s="265" t="e">
        <f t="shared" si="10"/>
        <v>#DIV/0!</v>
      </c>
    </row>
    <row r="231" spans="1:9" ht="15" hidden="1">
      <c r="A231" s="243" t="s">
        <v>369</v>
      </c>
      <c r="B231" s="206" t="s">
        <v>358</v>
      </c>
      <c r="C231" s="235">
        <v>14</v>
      </c>
      <c r="D231" s="236" t="s">
        <v>118</v>
      </c>
      <c r="E231" s="235"/>
      <c r="F231" s="235"/>
      <c r="G231" s="262">
        <f t="shared" si="13"/>
        <v>0</v>
      </c>
      <c r="H231" s="262">
        <f t="shared" si="13"/>
        <v>0</v>
      </c>
      <c r="I231" s="265" t="e">
        <f t="shared" si="10"/>
        <v>#DIV/0!</v>
      </c>
    </row>
    <row r="232" spans="1:9" ht="25.5" hidden="1">
      <c r="A232" s="3" t="s">
        <v>370</v>
      </c>
      <c r="B232" s="206" t="s">
        <v>358</v>
      </c>
      <c r="C232" s="235">
        <v>14</v>
      </c>
      <c r="D232" s="236" t="s">
        <v>118</v>
      </c>
      <c r="E232" s="138" t="s">
        <v>356</v>
      </c>
      <c r="F232" s="244"/>
      <c r="G232" s="263">
        <f t="shared" si="13"/>
        <v>0</v>
      </c>
      <c r="H232" s="263">
        <f t="shared" si="13"/>
        <v>0</v>
      </c>
      <c r="I232" s="265" t="e">
        <f t="shared" si="10"/>
        <v>#DIV/0!</v>
      </c>
    </row>
    <row r="233" spans="1:9" ht="25.5" hidden="1">
      <c r="A233" s="245" t="s">
        <v>371</v>
      </c>
      <c r="B233" s="206" t="s">
        <v>358</v>
      </c>
      <c r="C233" s="235">
        <v>14</v>
      </c>
      <c r="D233" s="236" t="s">
        <v>118</v>
      </c>
      <c r="E233" s="138" t="s">
        <v>356</v>
      </c>
      <c r="F233" s="246" t="s">
        <v>121</v>
      </c>
      <c r="G233" s="263"/>
      <c r="H233" s="263"/>
      <c r="I233" s="265" t="e">
        <f t="shared" si="10"/>
        <v>#DIV/0!</v>
      </c>
    </row>
    <row r="234" spans="1:9" ht="15">
      <c r="A234" s="207" t="s">
        <v>186</v>
      </c>
      <c r="B234" s="206" t="s">
        <v>358</v>
      </c>
      <c r="C234" s="208" t="s">
        <v>122</v>
      </c>
      <c r="D234" s="208" t="s">
        <v>118</v>
      </c>
      <c r="E234" s="214" t="s">
        <v>331</v>
      </c>
      <c r="F234" s="214" t="s">
        <v>187</v>
      </c>
      <c r="G234" s="252">
        <v>5</v>
      </c>
      <c r="H234" s="252">
        <v>0.5</v>
      </c>
      <c r="I234" s="265">
        <f t="shared" si="10"/>
        <v>0.1</v>
      </c>
    </row>
    <row r="235" spans="1:9" ht="31.5">
      <c r="A235" s="202" t="s">
        <v>189</v>
      </c>
      <c r="B235" s="203" t="s">
        <v>372</v>
      </c>
      <c r="C235" s="203"/>
      <c r="D235" s="203"/>
      <c r="E235" s="203"/>
      <c r="F235" s="203"/>
      <c r="G235" s="250">
        <f>G236+G242</f>
        <v>209.90000000000003</v>
      </c>
      <c r="H235" s="250">
        <f>H236+H242</f>
        <v>197.9</v>
      </c>
      <c r="I235" s="264">
        <f t="shared" si="10"/>
        <v>0.9428299190090518</v>
      </c>
    </row>
    <row r="236" spans="1:9" ht="43.5">
      <c r="A236" s="204" t="s">
        <v>182</v>
      </c>
      <c r="B236" s="206" t="s">
        <v>372</v>
      </c>
      <c r="C236" s="206" t="s">
        <v>126</v>
      </c>
      <c r="D236" s="206" t="s">
        <v>118</v>
      </c>
      <c r="E236" s="206"/>
      <c r="F236" s="206"/>
      <c r="G236" s="251">
        <f>G237</f>
        <v>139.20000000000002</v>
      </c>
      <c r="H236" s="251">
        <f>H237</f>
        <v>127.2</v>
      </c>
      <c r="I236" s="264">
        <f t="shared" si="10"/>
        <v>0.9137931034482758</v>
      </c>
    </row>
    <row r="237" spans="1:9" ht="39">
      <c r="A237" s="207" t="s">
        <v>179</v>
      </c>
      <c r="B237" s="208" t="s">
        <v>372</v>
      </c>
      <c r="C237" s="208" t="s">
        <v>126</v>
      </c>
      <c r="D237" s="208" t="s">
        <v>118</v>
      </c>
      <c r="E237" s="208" t="s">
        <v>228</v>
      </c>
      <c r="F237" s="208"/>
      <c r="G237" s="252">
        <f>G238+G239</f>
        <v>139.20000000000002</v>
      </c>
      <c r="H237" s="252">
        <f>H238+H239</f>
        <v>127.2</v>
      </c>
      <c r="I237" s="264">
        <f t="shared" si="10"/>
        <v>0.9137931034482758</v>
      </c>
    </row>
    <row r="238" spans="1:9" ht="51.75">
      <c r="A238" s="207" t="s">
        <v>180</v>
      </c>
      <c r="B238" s="208" t="s">
        <v>372</v>
      </c>
      <c r="C238" s="208" t="s">
        <v>126</v>
      </c>
      <c r="D238" s="208" t="s">
        <v>118</v>
      </c>
      <c r="E238" s="208" t="s">
        <v>228</v>
      </c>
      <c r="F238" s="208" t="s">
        <v>181</v>
      </c>
      <c r="G238" s="252">
        <v>109.9</v>
      </c>
      <c r="H238" s="252">
        <v>99.9</v>
      </c>
      <c r="I238" s="264">
        <f t="shared" si="10"/>
        <v>0.9090081892629663</v>
      </c>
    </row>
    <row r="239" spans="1:9" ht="26.25">
      <c r="A239" s="207" t="s">
        <v>183</v>
      </c>
      <c r="B239" s="208" t="s">
        <v>372</v>
      </c>
      <c r="C239" s="208" t="s">
        <v>126</v>
      </c>
      <c r="D239" s="208" t="s">
        <v>118</v>
      </c>
      <c r="E239" s="208" t="s">
        <v>228</v>
      </c>
      <c r="F239" s="208" t="s">
        <v>184</v>
      </c>
      <c r="G239" s="252">
        <v>29.3</v>
      </c>
      <c r="H239" s="252">
        <v>27.3</v>
      </c>
      <c r="I239" s="264">
        <f t="shared" si="10"/>
        <v>0.931740614334471</v>
      </c>
    </row>
    <row r="240" spans="1:9" ht="15.75">
      <c r="A240" s="204" t="s">
        <v>97</v>
      </c>
      <c r="B240" s="214" t="s">
        <v>372</v>
      </c>
      <c r="C240" s="214" t="s">
        <v>126</v>
      </c>
      <c r="D240" s="214" t="s">
        <v>134</v>
      </c>
      <c r="E240" s="208"/>
      <c r="F240" s="208"/>
      <c r="G240" s="252">
        <f>G241</f>
        <v>70.7</v>
      </c>
      <c r="H240" s="252">
        <f>H241</f>
        <v>70.7</v>
      </c>
      <c r="I240" s="264">
        <f t="shared" si="10"/>
        <v>1</v>
      </c>
    </row>
    <row r="241" spans="1:9" ht="39">
      <c r="A241" s="207" t="s">
        <v>185</v>
      </c>
      <c r="B241" s="214" t="s">
        <v>372</v>
      </c>
      <c r="C241" s="214" t="s">
        <v>126</v>
      </c>
      <c r="D241" s="214" t="s">
        <v>134</v>
      </c>
      <c r="E241" s="214" t="s">
        <v>229</v>
      </c>
      <c r="F241" s="208"/>
      <c r="G241" s="252">
        <f>G242</f>
        <v>70.7</v>
      </c>
      <c r="H241" s="252">
        <f>H242</f>
        <v>70.7</v>
      </c>
      <c r="I241" s="264">
        <f t="shared" si="10"/>
        <v>1</v>
      </c>
    </row>
    <row r="242" spans="1:9" ht="26.25">
      <c r="A242" s="207" t="s">
        <v>183</v>
      </c>
      <c r="B242" s="214" t="s">
        <v>372</v>
      </c>
      <c r="C242" s="214" t="s">
        <v>126</v>
      </c>
      <c r="D242" s="214" t="s">
        <v>134</v>
      </c>
      <c r="E242" s="214" t="s">
        <v>229</v>
      </c>
      <c r="F242" s="214" t="s">
        <v>184</v>
      </c>
      <c r="G242" s="252">
        <v>70.7</v>
      </c>
      <c r="H242" s="252">
        <v>70.7</v>
      </c>
      <c r="I242" s="264">
        <f t="shared" si="10"/>
        <v>1</v>
      </c>
    </row>
    <row r="243" spans="1:9" ht="15.75">
      <c r="A243" s="247" t="s">
        <v>140</v>
      </c>
      <c r="B243" s="248"/>
      <c r="C243" s="248"/>
      <c r="D243" s="248"/>
      <c r="E243" s="248"/>
      <c r="F243" s="208"/>
      <c r="G243" s="259">
        <f>G102+G235+G10</f>
        <v>42237.49999999999</v>
      </c>
      <c r="H243" s="259">
        <f>H102+H235+H10</f>
        <v>37583.6</v>
      </c>
      <c r="I243" s="264">
        <f t="shared" si="10"/>
        <v>0.889815921870376</v>
      </c>
    </row>
  </sheetData>
  <sheetProtection/>
  <mergeCells count="12">
    <mergeCell ref="C8:C9"/>
    <mergeCell ref="D8:D9"/>
    <mergeCell ref="E8:E9"/>
    <mergeCell ref="F8:F9"/>
    <mergeCell ref="G8:G9"/>
    <mergeCell ref="H8:H9"/>
    <mergeCell ref="I8:I9"/>
    <mergeCell ref="A5:I5"/>
    <mergeCell ref="A6:I6"/>
    <mergeCell ref="A7:I7"/>
    <mergeCell ref="A8:A9"/>
    <mergeCell ref="B8:B9"/>
  </mergeCells>
  <printOptions/>
  <pageMargins left="0.3937007874015748" right="0" top="0" bottom="0" header="0.5118110236220472" footer="0.31496062992125984"/>
  <pageSetup horizontalDpi="600" verticalDpi="600" orientation="portrait" paperSize="9" scale="71" r:id="rId3"/>
  <rowBreaks count="3" manualBreakCount="3">
    <brk id="46" max="255" man="1"/>
    <brk id="93" max="255" man="1"/>
    <brk id="13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Eniieiaiea a?a?aoa ?oaiyineiai ?aeiia ia 1.06.99a.</dc:title>
  <dc:subject/>
  <dc:creator>****</dc:creator>
  <cp:keywords/>
  <dc:description/>
  <cp:lastModifiedBy>First</cp:lastModifiedBy>
  <cp:lastPrinted>2022-04-25T06:42:42Z</cp:lastPrinted>
  <dcterms:created xsi:type="dcterms:W3CDTF">1999-07-14T07:56:16Z</dcterms:created>
  <dcterms:modified xsi:type="dcterms:W3CDTF">2022-04-25T06:44:36Z</dcterms:modified>
  <cp:category/>
  <cp:version/>
  <cp:contentType/>
  <cp:contentStatus/>
</cp:coreProperties>
</file>